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682" activeTab="0"/>
  </bookViews>
  <sheets>
    <sheet name="ИТОГИ МОНИТОРИНГА" sheetId="1" r:id="rId1"/>
    <sheet name="ОГУО ПУ-8" sheetId="2" r:id="rId2"/>
    <sheet name="Т-А" sheetId="3" r:id="rId3"/>
    <sheet name="Т-6" sheetId="4" r:id="rId4"/>
    <sheet name="Т-16" sheetId="5" r:id="rId5"/>
    <sheet name="Т-33" sheetId="6" r:id="rId6"/>
    <sheet name="Т-37" sheetId="7" r:id="rId7"/>
    <sheet name="Ст-ЦДОД" sheetId="8" r:id="rId8"/>
    <sheet name="С-Сам" sheetId="9" r:id="rId9"/>
    <sheet name="С-СГ" sheetId="10" r:id="rId10"/>
    <sheet name="С-80" sheetId="11" r:id="rId11"/>
    <sheet name="С-86-89" sheetId="12" r:id="rId12"/>
    <sheet name="С-196" sheetId="13" r:id="rId13"/>
    <sheet name="С-197" sheetId="14" r:id="rId14"/>
    <sheet name="А-ДДТ" sheetId="15" r:id="rId15"/>
    <sheet name="А-1" sheetId="16" r:id="rId16"/>
    <sheet name="А-2" sheetId="17" r:id="rId17"/>
    <sheet name="А-4" sheetId="18" r:id="rId18"/>
    <sheet name="А-5" sheetId="19" r:id="rId19"/>
    <sheet name="А-Б" sheetId="20" r:id="rId20"/>
    <sheet name="А-НК" sheetId="21" r:id="rId21"/>
    <sheet name="Б-Б" sheetId="22" r:id="rId22"/>
    <sheet name="Б-В" sheetId="23" r:id="rId23"/>
    <sheet name="З-З" sheetId="24" r:id="rId24"/>
    <sheet name="З-В" sheetId="25" r:id="rId25"/>
    <sheet name="К-ДДТ" sheetId="26" r:id="rId26"/>
    <sheet name="К-Кож1" sheetId="27" r:id="rId27"/>
    <sheet name="К-Кож2" sheetId="28" r:id="rId28"/>
    <sheet name="Кр-В" sheetId="29" r:id="rId29"/>
    <sheet name="Кр-К" sheetId="30" r:id="rId30"/>
    <sheet name="Кр-ДДТ" sheetId="31" r:id="rId31"/>
    <sheet name="М-1" sheetId="32" r:id="rId32"/>
    <sheet name="М-2" sheetId="33" r:id="rId33"/>
    <sheet name="Пар-ДДТ" sheetId="34" r:id="rId34"/>
    <sheet name="П-А" sheetId="35" r:id="rId35"/>
    <sheet name="П-П" sheetId="36" r:id="rId36"/>
    <sheet name="П-К" sheetId="37" r:id="rId37"/>
    <sheet name="То-В" sheetId="38" r:id="rId38"/>
    <sheet name="То-ДДТ" sheetId="39" r:id="rId39"/>
    <sheet name="То-К" sheetId="40" r:id="rId40"/>
    <sheet name="То-Ко" sheetId="41" r:id="rId41"/>
    <sheet name="То-Р" sheetId="42" r:id="rId42"/>
    <sheet name="То-М" sheetId="43" r:id="rId43"/>
    <sheet name="То-Т" sheetId="44" r:id="rId44"/>
    <sheet name="То-Ч" sheetId="45" r:id="rId45"/>
    <sheet name="Ч-Н" sheetId="46" r:id="rId46"/>
    <sheet name="Ш-П" sheetId="47" r:id="rId47"/>
  </sheets>
  <definedNames/>
  <calcPr fullCalcOnLoad="1"/>
</workbook>
</file>

<file path=xl/sharedStrings.xml><?xml version="1.0" encoding="utf-8"?>
<sst xmlns="http://schemas.openxmlformats.org/spreadsheetml/2006/main" count="9315" uniqueCount="354">
  <si>
    <t>Критерии</t>
  </si>
  <si>
    <t>Значение в единицах измерения</t>
  </si>
  <si>
    <t>Система оценки</t>
  </si>
  <si>
    <t>Рейтинговое значение</t>
  </si>
  <si>
    <t>Образовательная программа</t>
  </si>
  <si>
    <t>адаптированность</t>
  </si>
  <si>
    <t>доступность</t>
  </si>
  <si>
    <t>Значение критерия</t>
  </si>
  <si>
    <t>полнота реализации</t>
  </si>
  <si>
    <t>кадровое обеспечение</t>
  </si>
  <si>
    <t>материально-техническое обеспечение</t>
  </si>
  <si>
    <t>использование материальной базы иных организаций</t>
  </si>
  <si>
    <t>наличие оборудованных рабочих мест для слушателей и преподавателей</t>
  </si>
  <si>
    <t>Организация образовательного процесса</t>
  </si>
  <si>
    <t>Результаты образовательной деятельности</t>
  </si>
  <si>
    <t>уровень и качество общеобразовательной подготовки слушателей</t>
  </si>
  <si>
    <t>сформированность ключевых компетентностей слушателей</t>
  </si>
  <si>
    <t>учебно-методическое обеспечение</t>
  </si>
  <si>
    <t>обеспеченность слушателей учебниками, справочной литературой</t>
  </si>
  <si>
    <t>обеспеченность преподавателей методической литературой, программными средствами обучения</t>
  </si>
  <si>
    <t>уровень организации и степень достижения целей и задач инновационной деятельности</t>
  </si>
  <si>
    <t>Единица измерения</t>
  </si>
  <si>
    <t>Количество привлеченных специалистов</t>
  </si>
  <si>
    <t>проведение мониторинга уровня сформированности ключевых компетентностей</t>
  </si>
  <si>
    <t>информационно-технологическое обеспечение</t>
  </si>
  <si>
    <t>наличие Совета Центра</t>
  </si>
  <si>
    <t>первый</t>
  </si>
  <si>
    <t>второй</t>
  </si>
  <si>
    <t>третий</t>
  </si>
  <si>
    <t>привлечение специалистов из профессионального сообщества</t>
  </si>
  <si>
    <t>общее</t>
  </si>
  <si>
    <t>за 1 + 0,5б</t>
  </si>
  <si>
    <t>за 1 + 0,2б</t>
  </si>
  <si>
    <t>за 1 + 0,3б</t>
  </si>
  <si>
    <t xml:space="preserve">Общее рейтинговое значение </t>
  </si>
  <si>
    <t xml:space="preserve">наличие страницы Центра на сайте образовательного учреждения  </t>
  </si>
  <si>
    <t>№</t>
  </si>
  <si>
    <t>Направ-ление</t>
  </si>
  <si>
    <r>
      <t xml:space="preserve">для обучающихся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для обучающихся и взрослых = </t>
    </r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</si>
  <si>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+ 2б</t>
    </r>
  </si>
  <si>
    <r>
      <t xml:space="preserve">менее 50% занятий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более 50% занятий = </t>
    </r>
    <r>
      <rPr>
        <b/>
        <sz val="11"/>
        <rFont val="Times New Roman"/>
        <family val="1"/>
      </rPr>
      <t>2</t>
    </r>
  </si>
  <si>
    <r>
      <t xml:space="preserve">если 2 модуля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3 и более модулей = </t>
    </r>
    <r>
      <rPr>
        <b/>
        <sz val="11"/>
        <rFont val="Times New Roman"/>
        <family val="1"/>
      </rPr>
      <t>2</t>
    </r>
  </si>
  <si>
    <t>100% + 2б</t>
  </si>
  <si>
    <t>человек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</si>
  <si>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</t>
    </r>
  </si>
  <si>
    <r>
      <t xml:space="preserve">да </t>
    </r>
    <r>
      <rPr>
        <sz val="11"/>
        <rFont val="Times New Roman"/>
        <family val="1"/>
      </rPr>
      <t>+ 3б</t>
    </r>
  </si>
  <si>
    <t>100% + 4б</t>
  </si>
  <si>
    <t>100% + 3б</t>
  </si>
  <si>
    <t>укомплектованность преподавательского состава в соответствии с Программой</t>
  </si>
  <si>
    <t>количество</t>
  </si>
  <si>
    <t>наличие достаточной материальной базы для проведения знаний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</si>
  <si>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+ 2б,
</t>
    </r>
    <r>
      <rPr>
        <b/>
        <sz val="11"/>
        <rFont val="Times New Roman"/>
        <family val="1"/>
      </rPr>
      <t>нет</t>
    </r>
    <r>
      <rPr>
        <sz val="11"/>
        <rFont val="Times New Roman"/>
        <family val="1"/>
      </rPr>
      <t xml:space="preserve"> + 1б</t>
    </r>
  </si>
  <si>
    <t>наличие методических материалов Центра на сайте ОУ</t>
  </si>
  <si>
    <t>наличие оформленных договоров с социальными партнерами</t>
  </si>
  <si>
    <t>100% + 1б</t>
  </si>
  <si>
    <t>100% + 5б</t>
  </si>
  <si>
    <t xml:space="preserve"> - на школьном уровне</t>
  </si>
  <si>
    <t xml:space="preserve"> - на муниципальном уровне</t>
  </si>
  <si>
    <t xml:space="preserve"> - на региональном уровне</t>
  </si>
  <si>
    <t xml:space="preserve"> - на федеральном  и международном уровнях</t>
  </si>
  <si>
    <t>за 1 + 0,1б</t>
  </si>
  <si>
    <t>организация мероприятий, семинаров различного уровня по теме образовательной Программы:</t>
  </si>
  <si>
    <t>количество часов</t>
  </si>
  <si>
    <t>за 1 + 0,7б</t>
  </si>
  <si>
    <t>за 100ч + 2б</t>
  </si>
  <si>
    <t xml:space="preserve">количество страниц А4, интервал 1,5, шрифт 14 </t>
  </si>
  <si>
    <t>количество публикаций в СМИ муниципального и регионального уровня по теме Программы</t>
  </si>
  <si>
    <t>наличие публикаций в методических изданиях по теме Программы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</si>
  <si>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+ 0,5б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</si>
  <si>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</si>
  <si>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+ 0,3б</t>
    </r>
  </si>
  <si>
    <t>Программа Центра является частью программы развития ОУ</t>
  </si>
  <si>
    <t>Программа Центра является частью муниципальной программы развития</t>
  </si>
  <si>
    <t>публичное представление результатов инновационной деятельности на научно-практических конференциях</t>
  </si>
  <si>
    <t>РЕЙТИНГ</t>
  </si>
  <si>
    <t>часов</t>
  </si>
  <si>
    <r>
      <rPr>
        <b/>
        <sz val="11"/>
        <rFont val="Times New Roman"/>
        <family val="1"/>
      </rPr>
      <t>18-24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25-48</t>
    </r>
    <r>
      <rPr>
        <sz val="11"/>
        <rFont val="Times New Roman"/>
        <family val="1"/>
      </rPr>
      <t xml:space="preserve"> + 2б, </t>
    </r>
    <r>
      <rPr>
        <b/>
        <sz val="11"/>
        <rFont val="Times New Roman"/>
        <family val="1"/>
      </rPr>
      <t xml:space="preserve"> 
более 48</t>
    </r>
    <r>
      <rPr>
        <sz val="11"/>
        <rFont val="Times New Roman"/>
        <family val="1"/>
      </rPr>
      <t xml:space="preserve"> + 3б</t>
    </r>
  </si>
  <si>
    <t xml:space="preserve">Количество педагогических работников </t>
  </si>
  <si>
    <t>Продолжительность образовательной Программы</t>
  </si>
  <si>
    <t>привлечение консультантов из числа обучающихся, выпускников</t>
  </si>
  <si>
    <t>внешкольная экспертная деятельность преподавателей Центра по теме Программы</t>
  </si>
  <si>
    <t>количество статей</t>
  </si>
  <si>
    <t>Количество консультантов из числа опытных старшеклассников, выпускников Центра</t>
  </si>
  <si>
    <t>наличие модулей в образовательной Программе для разновозрастных групп</t>
  </si>
  <si>
    <t>наличие в образовательной Программе активных и интерактивных форм обучения</t>
  </si>
  <si>
    <r>
      <t xml:space="preserve">если да = </t>
    </r>
    <r>
      <rPr>
        <b/>
        <sz val="11"/>
        <rFont val="Times New Roman"/>
        <family val="1"/>
      </rPr>
      <t>1</t>
    </r>
  </si>
  <si>
    <t>наличие модулей, предложенных слушателям на выбор</t>
  </si>
  <si>
    <t>преемственность образовательных Программ из года в год</t>
  </si>
  <si>
    <t>наличие общественной экспертизы результатов реализации образовательной Программы</t>
  </si>
  <si>
    <t>за 1 ст. + 0,1б</t>
  </si>
  <si>
    <t>за 24 стр. + 2б</t>
  </si>
  <si>
    <t>Общее количество слушателей образовательной Программы</t>
  </si>
  <si>
    <t>наличие рецензии на образовательную Программу</t>
  </si>
  <si>
    <r>
      <t xml:space="preserve">если существует = </t>
    </r>
    <r>
      <rPr>
        <b/>
        <sz val="11"/>
        <rFont val="Times New Roman"/>
        <family val="1"/>
      </rPr>
      <t>1</t>
    </r>
  </si>
  <si>
    <t>уровень обобщения и представления опыта деятельности Центра по теме Программы</t>
  </si>
  <si>
    <t>программа реализуется в сетевом взаимодействии с другими Центрами</t>
  </si>
  <si>
    <t>доля слушателей, привлеченных из других ОУ</t>
  </si>
  <si>
    <r>
      <t xml:space="preserve">да </t>
    </r>
    <r>
      <rPr>
        <sz val="11"/>
        <rFont val="Times New Roman"/>
        <family val="1"/>
      </rPr>
      <t>+ 1,5б,</t>
    </r>
    <r>
      <rPr>
        <b/>
        <sz val="11"/>
        <rFont val="Times New Roman"/>
        <family val="1"/>
      </rPr>
      <t xml:space="preserve">
нет </t>
    </r>
    <r>
      <rPr>
        <sz val="11"/>
        <rFont val="Times New Roman"/>
        <family val="1"/>
      </rPr>
      <t>+ 1б</t>
    </r>
  </si>
  <si>
    <t>Программа изменилась при лучших условиях</t>
  </si>
  <si>
    <t>Программа реализуется в полном объеме</t>
  </si>
  <si>
    <r>
      <t xml:space="preserve">состав полностью укомплектован = </t>
    </r>
    <r>
      <rPr>
        <b/>
        <sz val="11"/>
        <rFont val="Times New Roman"/>
        <family val="1"/>
      </rPr>
      <t>1</t>
    </r>
  </si>
  <si>
    <t>подготовка преподавателей по теме Программы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</si>
  <si>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+ 0,5б</t>
    </r>
  </si>
  <si>
    <r>
      <t xml:space="preserve">более 1 раза в месяц = </t>
    </r>
    <r>
      <rPr>
        <b/>
        <sz val="11"/>
        <rFont val="Times New Roman"/>
        <family val="1"/>
      </rPr>
      <t xml:space="preserve">1, 
</t>
    </r>
    <r>
      <rPr>
        <sz val="11"/>
        <rFont val="Times New Roman"/>
        <family val="1"/>
      </rPr>
      <t xml:space="preserve">реже = </t>
    </r>
    <r>
      <rPr>
        <b/>
        <sz val="11"/>
        <rFont val="Times New Roman"/>
        <family val="1"/>
      </rPr>
      <t>2</t>
    </r>
  </si>
  <si>
    <t>наличие утвержденного положения о деятельности Центра</t>
  </si>
  <si>
    <t>использование доступа в интернет преподавателями и слушателями</t>
  </si>
  <si>
    <r>
      <t xml:space="preserve">полное обеспечение = </t>
    </r>
    <r>
      <rPr>
        <b/>
        <sz val="11"/>
        <rFont val="Times New Roman"/>
        <family val="1"/>
      </rPr>
      <t xml:space="preserve">1,
</t>
    </r>
    <r>
      <rPr>
        <sz val="11"/>
        <rFont val="Times New Roman"/>
        <family val="1"/>
      </rPr>
      <t>частичное =</t>
    </r>
    <r>
      <rPr>
        <b/>
        <sz val="11"/>
        <rFont val="Times New Roman"/>
        <family val="1"/>
      </rPr>
      <t xml:space="preserve"> 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</si>
  <si>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+ 2б,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+ 1б</t>
    </r>
  </si>
  <si>
    <t>продолжительность образовательной Программы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</si>
  <si>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
только преподавателей = </t>
    </r>
    <r>
      <rPr>
        <b/>
        <sz val="11"/>
        <rFont val="Times New Roman"/>
        <family val="1"/>
      </rPr>
      <t>2</t>
    </r>
  </si>
  <si>
    <t>регулярность обновления страницы Центра на сайте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</si>
  <si>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 только преподавателями = </t>
    </r>
    <r>
      <rPr>
        <b/>
        <sz val="11"/>
        <rFont val="Times New Roman"/>
        <family val="1"/>
      </rPr>
      <t>2</t>
    </r>
  </si>
  <si>
    <t>слушатели, применившие полученную информацию на практике</t>
  </si>
  <si>
    <t>слушатели, освоившие программу и получившие удостоверение</t>
  </si>
  <si>
    <t>слушатели, получившие сертификат</t>
  </si>
  <si>
    <t>слушатели, имеющие документально подтвержденные достижения по теме Программы:</t>
  </si>
  <si>
    <t>публичное представление промежуточных результатов реализации образовательной Программы:</t>
  </si>
  <si>
    <t xml:space="preserve">ОЦЕНОЧНЫЙ ЛИСТ РЕЙТИНГА РЕЗУЛЬТАТИВНОСТИ ОБРАЗОВАТЕЛЬНЫХ ПРОГРАММ ЦЕНТРОВ ГРАЖДАНСКОГО ОБРАЗОВАНИЯ 2009-2010  </t>
  </si>
  <si>
    <t xml:space="preserve">МОУ Академический лицей г.Томска </t>
  </si>
  <si>
    <t>Центр гражданского образования "Я - гражданин"</t>
  </si>
  <si>
    <t>Программа "Путь к успеху" (2 модуль "Подросток и закон")</t>
  </si>
  <si>
    <t>Программа "Школа лектора"</t>
  </si>
  <si>
    <t>Центра гражданского образования "Школа лектора"</t>
  </si>
  <si>
    <t>МОУ Гимназия № 6 г. Томска</t>
  </si>
  <si>
    <t>МОУ СОШ № 33 г. Томска</t>
  </si>
  <si>
    <t>Центр гражданского образования "Социальное проектирование"</t>
  </si>
  <si>
    <t>Программы "Учимся управлять вместе", "Проектирование - путь к успеху"</t>
  </si>
  <si>
    <t>МОУ СОШ № 37 г.Томска</t>
  </si>
  <si>
    <t>Центр гражданского образования "Школа навигаторов"</t>
  </si>
  <si>
    <t>Программа "Школа навигаторов"</t>
  </si>
  <si>
    <t>МОУ "СОШ № 86", МОУ "СОШ № 89" ЗАТО Северск</t>
  </si>
  <si>
    <t>Центр гражданского образования "Школа социального успеха"</t>
  </si>
  <si>
    <t>"Ступени успеха" и "Управляй жизнью - поверь в себя"</t>
  </si>
  <si>
    <t>Центр гражданского образования "Твой выбор - твой шанс"</t>
  </si>
  <si>
    <t>Программа "Твой выбор - твой шанс"</t>
  </si>
  <si>
    <t>Центр гражданского образования "Менеджер проекта"</t>
  </si>
  <si>
    <t>Образовательная программат "Менеджер проекта"</t>
  </si>
  <si>
    <t>МОУ " СОШ № 80" ЗАТО Северск</t>
  </si>
  <si>
    <t>Центр гражданского образования "Школа "Рост"</t>
  </si>
  <si>
    <t>Программа "Общее дело", "Подготовка школьных управляющих"</t>
  </si>
  <si>
    <t xml:space="preserve"> МОУ "СОШ № 196" ЗАТО Северск</t>
  </si>
  <si>
    <t>Центр гражданского образования "Перспектива"</t>
  </si>
  <si>
    <t xml:space="preserve"> Программы "Основы правовых знаний, "Эколог"</t>
  </si>
  <si>
    <t xml:space="preserve"> </t>
  </si>
  <si>
    <t>Центр гражданского образования "РОСТ"</t>
  </si>
  <si>
    <t>Программа "РОСТ"</t>
  </si>
  <si>
    <t xml:space="preserve">МОУ "СОШ № 197 имени В.Маркелова" ЗАТО Северск </t>
  </si>
  <si>
    <t xml:space="preserve"> МОУ ДОД "ДДТ" Асиновского района</t>
  </si>
  <si>
    <t xml:space="preserve"> Центр гражданского образования "Маршрут успеха"</t>
  </si>
  <si>
    <t>Программа "Школа современного эколога"</t>
  </si>
  <si>
    <t>-</t>
  </si>
  <si>
    <t>МОУ "СОШ № 1" Асиновского района</t>
  </si>
  <si>
    <t>Центр гражданского образования "Россияне"</t>
  </si>
  <si>
    <t>Программа "Россияне"</t>
  </si>
  <si>
    <t>МОУ "СОШ № 2" Асиновского района</t>
  </si>
  <si>
    <t>Центр гражданского образования "Лидер ХХI века"</t>
  </si>
  <si>
    <t>Программа "Школа молодого гражданина"</t>
  </si>
  <si>
    <t xml:space="preserve"> МОУ "СОШ № 4" Асиновского района </t>
  </si>
  <si>
    <t xml:space="preserve"> Центр гражданского образования "Следопыт"</t>
  </si>
  <si>
    <t xml:space="preserve"> Программа «Музей - открытое образовательное пространство»</t>
  </si>
  <si>
    <t>МОУ "СОШ № 5" Асиновского района</t>
  </si>
  <si>
    <t xml:space="preserve">Центр гражданского образования "Ученический парламент" </t>
  </si>
  <si>
    <t>Программа "Путь к успеху"</t>
  </si>
  <si>
    <t>МОУ "СОШ с.Ново-Кусково" Асиновского района</t>
  </si>
  <si>
    <t>Программа "Лестница успеха"</t>
  </si>
  <si>
    <t>ОГОУ НПО "Профессиональное училище" № 8</t>
  </si>
  <si>
    <t xml:space="preserve"> Центр гражданского образования "Содружество"</t>
  </si>
  <si>
    <t>Программа "Доблесть и слава"</t>
  </si>
  <si>
    <t>МОУ "Высокоярская СОШ" Бакчарского района</t>
  </si>
  <si>
    <t>Центр гражданского образования "Действие"</t>
  </si>
  <si>
    <t>Программа "Гражданство"</t>
  </si>
  <si>
    <t>МОУ "Бакчарская СОШ" Бакчарского района</t>
  </si>
  <si>
    <t>Центр гражданского образования "Искра"</t>
  </si>
  <si>
    <t>Прогаммы "Лидер XXI века", Подготовка школьных управляющих"</t>
  </si>
  <si>
    <t>МОУ "Зырянская СОШ" Зырянского района</t>
  </si>
  <si>
    <t>Центр гражданского образования "Родничок"</t>
  </si>
  <si>
    <t>Программа "Шаги к успеху"</t>
  </si>
  <si>
    <t>МОУ ДОД "Дом детского творчесвта" Кожевниковского района</t>
  </si>
  <si>
    <t>Центр гражданского образования "Мы сами"</t>
  </si>
  <si>
    <t>Программа "Выбор профессии - путёвка в жизнь"</t>
  </si>
  <si>
    <t>Программа "Первый шаг в политику"</t>
  </si>
  <si>
    <t>Центр гражданского образования "Школьная параллель"</t>
  </si>
  <si>
    <t>МОУ "Кожевниковская СОШ № 1" Кожевниковского района</t>
  </si>
  <si>
    <t>МОУ "Кожевниковская СОШ № 2" Кожевниковского района</t>
  </si>
  <si>
    <t>Центр гражданского образования "Время перемен"</t>
  </si>
  <si>
    <t>Программа «Школа социального проектирования»</t>
  </si>
  <si>
    <t>МОУ "Володинская СОШ" Кривошеинского района</t>
  </si>
  <si>
    <t>Центр гражданского образования "Юный правовед"</t>
  </si>
  <si>
    <t>Программа "Закон и подросток"</t>
  </si>
  <si>
    <t>МОУ ДОД "Дом детского творчества" Кривошеинского района</t>
  </si>
  <si>
    <t>Центр гражданского образования "Школа социального проектирования"</t>
  </si>
  <si>
    <t>Программа "Социальное проектирование"</t>
  </si>
  <si>
    <t>МОУ "Молчановская СОШ № 1" Молчановского района</t>
  </si>
  <si>
    <t>Центр гражданского образования "Форум"</t>
  </si>
  <si>
    <t>Программа гражданско-правового образования школьников ?</t>
  </si>
  <si>
    <t>МОУ "Молчановская СОШ № 2" Молчановского района</t>
  </si>
  <si>
    <t>МОУ ДОД "Дом детского творчества" Парабельского района</t>
  </si>
  <si>
    <t>Центр гражданского образования "Новая формация"</t>
  </si>
  <si>
    <t>Программа "Современный человек, который успешен"</t>
  </si>
  <si>
    <t>Программы "Социальное проектирование", "Основы проектирования", "ЮИД"</t>
  </si>
  <si>
    <t>Центр гражданского образования "Шаги"</t>
  </si>
  <si>
    <t>МОУ "Первомайская СОШ" Первомайского района</t>
  </si>
  <si>
    <t>МОУ "Воронинская СОШ" Томского района</t>
  </si>
  <si>
    <t>Центр гражданского образования "ДостижениЯ"</t>
  </si>
  <si>
    <t>Программа "ДостижениЯ"</t>
  </si>
  <si>
    <t xml:space="preserve">МОУ ДОД "ДДТ" Томского района </t>
  </si>
  <si>
    <t>Программа "Перспектива"</t>
  </si>
  <si>
    <t>МОУ "Калтайская СОШ" Томского района</t>
  </si>
  <si>
    <t>"Гражданско-правовой центр"</t>
  </si>
  <si>
    <t>Программа "Основа правовых знаний"</t>
  </si>
  <si>
    <t>МОУ "Корниловская СОШ" Томского района</t>
  </si>
  <si>
    <t>Центр гражданского образования "Все различны - все равны"</t>
  </si>
  <si>
    <t>Программы "Правовая грамота", "Обучение школьных управляющих"</t>
  </si>
  <si>
    <t>МОУ "Малиновская СОШ" Томского района</t>
  </si>
  <si>
    <t>Центр гражданского образования "Школа здоровья"</t>
  </si>
  <si>
    <t>Программа "ОКНО"</t>
  </si>
  <si>
    <t>МОУ "Чернореченская СОШ" Томского района</t>
  </si>
  <si>
    <t>Центр гражданского образования "Истоки"</t>
  </si>
  <si>
    <t>Программы "Формирование толерантности и правовых знаний" "Обучение школьных управляющих"</t>
  </si>
  <si>
    <t>МОУ "Новоколоминская СОШ" Чаинского района</t>
  </si>
  <si>
    <t>Гражданско-правовой цент "Контакт"</t>
  </si>
  <si>
    <t>Программа "Непрерывное гражданское образование"</t>
  </si>
  <si>
    <t>МОУ "Побединская СОШ" Шегарского района</t>
  </si>
  <si>
    <t>Центр гражданского образования "Я - гражданин!"</t>
  </si>
  <si>
    <t>Программа "Я - гражданин"</t>
  </si>
  <si>
    <t>МОУ "Самусьский лицей имени академика В.В.Пекарского" ЗАТО Северск</t>
  </si>
  <si>
    <t>МОУ "Северская гимназия" ЗАТО Северск</t>
  </si>
  <si>
    <t xml:space="preserve">ОЦЕНОЧНЫЙ ЛИСТ РЕЙТИНГА РЕЗУЛЬТАТИВНОСТИ ОБРАЗОВАТЕЛЬНЫХ ПРОГРАММ ЦЕНТРОВ ГРАЖДАНСКОГО ОБРАЗОВАНИЯ 2009-2010 </t>
  </si>
  <si>
    <t>МОУ "Кривошеинская СОШ" Кривошеинского района</t>
  </si>
  <si>
    <t>Центра гражданского образования "Поколение NEXT"</t>
  </si>
  <si>
    <t>Программа "Гражданином быть обязан"</t>
  </si>
  <si>
    <t>МОУ Заозероная школа №16 г. Томска</t>
  </si>
  <si>
    <t>МОУ ДОД "ЦДОД" г. Стрежевого</t>
  </si>
  <si>
    <t>Центр гражданского образования "Новое поколение"</t>
  </si>
  <si>
    <t>Программа "Гражданское образование школьников"</t>
  </si>
  <si>
    <t>МОУ "СОШ с. Батурино" Асиновского района</t>
  </si>
  <si>
    <t>Центр гражданского образования "Я - гражданин России"</t>
  </si>
  <si>
    <t>Программа "Я - гражданин России"</t>
  </si>
  <si>
    <t>МОУ "Альмяковская ООШ" Первомайского района</t>
  </si>
  <si>
    <t>МОУ "Рассветовская СОШ" Томского района</t>
  </si>
  <si>
    <t>Центр гражданского образования "Шаги к успеху"</t>
  </si>
  <si>
    <t>Программа "Государство - это мы!"</t>
  </si>
  <si>
    <t xml:space="preserve"> МОУ "Высоковская СОШ"  Зырянского района</t>
  </si>
  <si>
    <t>Центр гражданского образования "Искорка"</t>
  </si>
  <si>
    <t>Программа правового просвещения и формирования законопослушного поведения..."
"</t>
  </si>
  <si>
    <t>МОУ "Куяновская СОШ" Первомайского района</t>
  </si>
  <si>
    <t>Центр гражданского образования "Собеседник"</t>
  </si>
  <si>
    <t>Программа "Собеседник"</t>
  </si>
  <si>
    <t>МОУ "Турунтаевская СОШ" Томского района</t>
  </si>
  <si>
    <t>Центр гражданского образования "Я+ТЫ=МЫ"</t>
  </si>
  <si>
    <t>Программа "Я+ТЫ=МЫ"</t>
  </si>
  <si>
    <t>Место в рейтинге</t>
  </si>
  <si>
    <t>Число набранных баллов</t>
  </si>
  <si>
    <t>Гражданско-правовой центр</t>
  </si>
  <si>
    <t>Возврат к странице итогов мониторинга</t>
  </si>
  <si>
    <t>МОУ ДОД «ЦДОД» г. Стрежевого</t>
  </si>
  <si>
    <t>Центр гражданского образования «Новое поколение»</t>
  </si>
  <si>
    <t>МОУ «СОШ № 86», МОУ "СОШ № 89" ЗАТО Северск</t>
  </si>
  <si>
    <t>Центр гражданского образования «Школа социального успеха»</t>
  </si>
  <si>
    <t>МОУ «Зырянская СОШ» Зырянского района</t>
  </si>
  <si>
    <t>Центр гражданского образования «Родничок»</t>
  </si>
  <si>
    <t>МОУ «СОШ № 2» Асиновского района</t>
  </si>
  <si>
    <t>Центр гражданского образования «Лидер»</t>
  </si>
  <si>
    <t>МОУ «Высокоярская СОШ» Бакчарского района</t>
  </si>
  <si>
    <t>Центр гражданского образования «Действие»</t>
  </si>
  <si>
    <t>МОУ «Самусьский лицей им. ак. В.В. Пекарского» ЗАТО Северск</t>
  </si>
  <si>
    <t>Центр гражданского образования «Твой выбор – твой шанс»</t>
  </si>
  <si>
    <t>МОУ «СОШ № 33» г. Томска</t>
  </si>
  <si>
    <t>Центр гражданского образования «Социальное проектирование»</t>
  </si>
  <si>
    <t>МОУ «Кожевниковская СОШ № 2» Кожевниковского района</t>
  </si>
  <si>
    <t>Центр гражданского образования «Время перемен»</t>
  </si>
  <si>
    <t>МОУ «Кожевниковская СОШ № 1» Кожевниковского района</t>
  </si>
  <si>
    <t>Центр гражданского образования «Школьная параллель»</t>
  </si>
  <si>
    <t>МОУ «Новоколоминская СОШ» Чаинского района</t>
  </si>
  <si>
    <t>Центр гражданского образования «Контакт»</t>
  </si>
  <si>
    <t>МОУ «Рассветовская СОШ» Томского района</t>
  </si>
  <si>
    <t>Центр гражданского образования «Шаги к успеху»</t>
  </si>
  <si>
    <t>МОУ «СОШ № 37» г. Томска</t>
  </si>
  <si>
    <t>Центр гражданского образования «Школа навигаторов»</t>
  </si>
  <si>
    <t>МОУ «СОШ № 196» ЗАТО Северск</t>
  </si>
  <si>
    <t>Центр гражданского образования «Перспектива»</t>
  </si>
  <si>
    <t>МОУ «Малиновская СОШ» Томского района</t>
  </si>
  <si>
    <t>Центр гражданского образования «Школа Здоровья»</t>
  </si>
  <si>
    <t>МОУ «Бакчарская СОШ» Бакчарского района</t>
  </si>
  <si>
    <t>Центр гражданского образования «Искра»</t>
  </si>
  <si>
    <t>МОУ «Воронинская СОШ» Томского района</t>
  </si>
  <si>
    <t>Центр гражданского образования «ДостижениЯ»</t>
  </si>
  <si>
    <t>МОУ «Гимназия № 6» г. Томска</t>
  </si>
  <si>
    <t>Центр гражданского образования «Школа лектора»</t>
  </si>
  <si>
    <t>МОУ «Володинская СОШ» Кривошеинского района</t>
  </si>
  <si>
    <t>Центр гражданского образования «Юный правовед»</t>
  </si>
  <si>
    <t>МОУ «Северская гимназия» ЗАТО Северск</t>
  </si>
  <si>
    <t>Центр гражданского образования «Менеджер проекта»</t>
  </si>
  <si>
    <t>МОУ «Чернореченская СОШ» Томского района</t>
  </si>
  <si>
    <t>Центр гражданского образования «Истоки»</t>
  </si>
  <si>
    <t>МОУ «СОШ № 4» Асиновского района</t>
  </si>
  <si>
    <t>Центр гражданского образования «Следопыт»</t>
  </si>
  <si>
    <t>МОУ «СОШ № 197 им. Маркелова» ЗАТО Северск</t>
  </si>
  <si>
    <t>Центр гражданского образования «Рост»</t>
  </si>
  <si>
    <t>МОУ «СОШ № 1» Асиновского района</t>
  </si>
  <si>
    <t>Центр гражданского образования «Россияне»</t>
  </si>
  <si>
    <t>МОУ «Академический лицей» г. Томска</t>
  </si>
  <si>
    <t>Центр гражданского образования «Я – гражданин»</t>
  </si>
  <si>
    <t>ОГОУ НПО «ПУ № 8»  Асиновского района</t>
  </si>
  <si>
    <t>Центр гражданского образования «Содружество»</t>
  </si>
  <si>
    <t>МОУ «Заозерная СОШ № 16» г. Томска</t>
  </si>
  <si>
    <t>МОУ «СОШ № 5» Асиновского района</t>
  </si>
  <si>
    <t>Центр гражданского образования «Ученический парламент»</t>
  </si>
  <si>
    <t>МОУ «СОШ с. Батурино» Асиновского района</t>
  </si>
  <si>
    <t>Центр гражданского образования «Я гражданин России»</t>
  </si>
  <si>
    <t>МОУ «Побединская СОШ» Шегарского района</t>
  </si>
  <si>
    <t>МОУ «СОШ с. Ново-Кусково» Асиновского района</t>
  </si>
  <si>
    <t>МОУ «Калтайская СОШ» Томского района</t>
  </si>
  <si>
    <t>МОУ «Высоковская СОШ» Зырянского района</t>
  </si>
  <si>
    <t>Центр гражданского образования «Искорка»</t>
  </si>
  <si>
    <t>МОУ «Альмяковская ООШ» Первомайского района</t>
  </si>
  <si>
    <t>МОУ ДОД «ДДТ» Кривошеинского района</t>
  </si>
  <si>
    <t>Центр гражданского образования «Школа социального проектирования»</t>
  </si>
  <si>
    <t>МОУ «Первомайская СОШ» Первомайского района</t>
  </si>
  <si>
    <t>Центр гражданского образования «Шаги»</t>
  </si>
  <si>
    <t>МОУ «Молчановская СОШ № 1» Молчановского района</t>
  </si>
  <si>
    <t>Центр гражданского образования «Форум»</t>
  </si>
  <si>
    <t>МОУ «СОШ № 80» ЗАТО Северск</t>
  </si>
  <si>
    <t>Центр гражданского образования «Школа Рост»</t>
  </si>
  <si>
    <t>МОУ ДОД «ДДТ» Томского района</t>
  </si>
  <si>
    <t>МОУ «Турунтаевская СОШ» Томского района</t>
  </si>
  <si>
    <t>Центр гражданского образования «Я + ТЫ = МЫ»</t>
  </si>
  <si>
    <t>МОУ «Куяновская СОШ» Первомайского района</t>
  </si>
  <si>
    <t>Центр гражданского образования «Собеседник»</t>
  </si>
  <si>
    <t>МОУ «Молчановская СОШ № 2» Молчановского района</t>
  </si>
  <si>
    <t xml:space="preserve">МОУ ДОД «ДДТ» Кожевниковского района </t>
  </si>
  <si>
    <t>Центр гражданского образования «Мы сами»</t>
  </si>
  <si>
    <t>МОУ «Корниловская СОШ» Томского района</t>
  </si>
  <si>
    <t>Центр гражданского образования «Все различны – все равны»</t>
  </si>
  <si>
    <t>МОУ ДОД «ДДТ» Асиновского района</t>
  </si>
  <si>
    <t>Центр гражданского образования «Маршрут успеха»</t>
  </si>
  <si>
    <t>МОУ «Кривошеинская СОШ» Кривошеинского района</t>
  </si>
  <si>
    <t>Центр гражданского образования «Поколение NEXT»</t>
  </si>
  <si>
    <t>МОУ ДОД «ДДТ» Парабельского района</t>
  </si>
  <si>
    <t>Центр гражданского образования «Новая формация»</t>
  </si>
  <si>
    <t>МОУ «СОШ № 7» г. Стрежевого</t>
  </si>
  <si>
    <t>Центр гражданского образования «Подросток»</t>
  </si>
  <si>
    <t>МОУ «Могочинская СОШ» Молчановского района</t>
  </si>
  <si>
    <t>Центр гражданского образования «Инициатива»</t>
  </si>
  <si>
    <t>МОУ «СОШ № 1» г. Кедрового</t>
  </si>
  <si>
    <t>Центр гражданского образования «Ищу себя в будущем»</t>
  </si>
  <si>
    <t>МОУ «Цыгановская ООШ» Зырянского района</t>
  </si>
  <si>
    <t>Центр гражданского образования «Мир цвета радости»</t>
  </si>
  <si>
    <t>МОУ «Шиняевская ООШ» Зырянского района</t>
  </si>
  <si>
    <t>Центр гражданского образования «Созвездие»</t>
  </si>
  <si>
    <t>Динамика</t>
  </si>
  <si>
    <t>Наименование Центра гражданского образования</t>
  </si>
  <si>
    <t>Название  образовательного учреждения</t>
  </si>
  <si>
    <t>Рейтинг образовательных учреждений по итогам мониторинга результативности образовательных программ 
Центров гражданского образования Томской области, реализованных в период 2009-2010 учебного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</si>
</sst>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1"/>
      <color indexed="16"/>
      <name val="Arial"/>
      <family val="2"/>
    </font>
    <font>
      <b/>
      <sz val="14"/>
      <color indexed="10"/>
      <name val="Arial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0"/>
      <color indexed="13"/>
      <name val="Arial Cyr"/>
      <family val="0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theme="1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>
        <color indexed="60"/>
      </right>
      <top/>
      <bottom style="thin"/>
    </border>
    <border>
      <left style="thin"/>
      <right style="medium">
        <color indexed="60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>
        <color indexed="60"/>
      </top>
      <bottom style="thin"/>
    </border>
    <border>
      <left style="thin"/>
      <right style="medium">
        <color indexed="60"/>
      </right>
      <top style="medium">
        <color indexed="60"/>
      </top>
      <bottom style="thin"/>
    </border>
    <border>
      <left style="thin"/>
      <right style="thin"/>
      <top style="thin"/>
      <bottom style="medium">
        <color indexed="60"/>
      </bottom>
    </border>
    <border>
      <left style="thin"/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/>
      <top style="thin"/>
      <bottom style="thin"/>
    </border>
    <border>
      <left style="thin"/>
      <right style="medium">
        <color indexed="60"/>
      </right>
      <top/>
      <bottom style="medium">
        <color indexed="60"/>
      </bottom>
    </border>
    <border>
      <left style="medium">
        <color indexed="60"/>
      </left>
      <right/>
      <top style="medium">
        <color indexed="60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60"/>
      </bottom>
    </border>
    <border>
      <left/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/>
      <bottom style="medium">
        <color indexed="60"/>
      </bottom>
    </border>
    <border>
      <left/>
      <right style="thin"/>
      <top/>
      <bottom style="medium">
        <color indexed="60"/>
      </bottom>
    </border>
    <border>
      <left style="thin"/>
      <right style="thin"/>
      <top/>
      <bottom style="medium">
        <color indexed="60"/>
      </bottom>
    </border>
    <border>
      <left style="medium">
        <color indexed="60"/>
      </left>
      <right style="thin"/>
      <top style="medium">
        <color indexed="60"/>
      </top>
      <bottom style="thin"/>
    </border>
    <border>
      <left style="thin"/>
      <right style="thin"/>
      <top style="medium">
        <color indexed="60"/>
      </top>
      <bottom/>
    </border>
    <border>
      <left style="medium">
        <color indexed="60"/>
      </left>
      <right style="thin"/>
      <top style="thin"/>
      <bottom style="thin"/>
    </border>
    <border>
      <left style="medium">
        <color indexed="60"/>
      </left>
      <right style="thin"/>
      <top style="thin"/>
      <bottom style="medium">
        <color indexed="60"/>
      </bottom>
    </border>
    <border>
      <left style="medium">
        <color indexed="60"/>
      </left>
      <right style="thin"/>
      <top/>
      <bottom style="thin"/>
    </border>
    <border>
      <left style="medium">
        <color indexed="60"/>
      </left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>
        <color indexed="60"/>
      </left>
      <right/>
      <top style="thin"/>
      <bottom style="medium">
        <color indexed="60"/>
      </bottom>
    </border>
    <border>
      <left/>
      <right/>
      <top style="thin"/>
      <bottom style="medium">
        <color indexed="60"/>
      </bottom>
    </border>
    <border>
      <left/>
      <right style="thin"/>
      <top style="thin"/>
      <bottom style="medium">
        <color indexed="60"/>
      </bottom>
    </border>
    <border>
      <left style="medium">
        <color indexed="60"/>
      </left>
      <right/>
      <top style="medium">
        <color indexed="60"/>
      </top>
      <bottom style="medium"/>
    </border>
    <border>
      <left/>
      <right/>
      <top style="medium">
        <color indexed="60"/>
      </top>
      <bottom style="medium"/>
    </border>
    <border>
      <left/>
      <right style="medium"/>
      <top style="medium">
        <color indexed="60"/>
      </top>
      <bottom style="medium"/>
    </border>
    <border>
      <left style="medium"/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/>
      <right style="medium">
        <color indexed="60"/>
      </right>
      <top style="medium">
        <color indexed="60"/>
      </top>
      <bottom/>
    </border>
    <border>
      <left style="medium"/>
      <right/>
      <top/>
      <bottom/>
    </border>
    <border>
      <left/>
      <right style="medium">
        <color indexed="60"/>
      </right>
      <top/>
      <bottom/>
    </border>
    <border>
      <left style="medium">
        <color indexed="60"/>
      </left>
      <right/>
      <top style="medium"/>
      <bottom style="thin"/>
    </border>
    <border>
      <left/>
      <right style="thin"/>
      <top style="medium"/>
      <bottom style="thin"/>
    </border>
    <border>
      <left style="medium">
        <color indexed="60"/>
      </left>
      <right/>
      <top style="medium"/>
      <bottom style="medium">
        <color indexed="60"/>
      </bottom>
    </border>
    <border>
      <left/>
      <right style="medium"/>
      <top style="medium"/>
      <bottom style="medium">
        <color indexed="60"/>
      </bottom>
    </border>
    <border>
      <left style="medium"/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/>
      <right style="medium">
        <color indexed="60"/>
      </right>
      <top/>
      <bottom style="medium">
        <color indexed="60"/>
      </bottom>
    </border>
    <border>
      <left style="medium">
        <color indexed="60"/>
      </left>
      <right/>
      <top/>
      <bottom style="thin"/>
    </border>
    <border>
      <left/>
      <right/>
      <top/>
      <bottom style="thin"/>
    </border>
    <border>
      <left style="medium">
        <color indexed="60"/>
      </left>
      <right/>
      <top style="thin"/>
      <bottom style="medium"/>
    </border>
    <border>
      <left/>
      <right style="thin"/>
      <top style="thin"/>
      <bottom style="medium"/>
    </border>
    <border>
      <left style="medium">
        <color indexed="60"/>
      </left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>
        <color indexed="60"/>
      </top>
      <bottom/>
    </border>
    <border>
      <left/>
      <right style="thin"/>
      <top/>
      <bottom/>
    </border>
    <border>
      <left style="thin"/>
      <right/>
      <top style="medium">
        <color indexed="60"/>
      </top>
      <bottom style="thin"/>
    </border>
    <border>
      <left/>
      <right style="thin"/>
      <top style="medium">
        <color indexed="60"/>
      </top>
      <bottom style="thin"/>
    </border>
    <border>
      <left style="medium">
        <color indexed="60"/>
      </left>
      <right/>
      <top style="thin"/>
      <bottom/>
    </border>
    <border>
      <left style="medium">
        <color indexed="60"/>
      </left>
      <right/>
      <top/>
      <bottom/>
    </border>
    <border>
      <left/>
      <right style="medium">
        <color indexed="60"/>
      </right>
      <top style="thin"/>
      <bottom style="thin"/>
    </border>
    <border>
      <left style="medium">
        <color indexed="60"/>
      </left>
      <right/>
      <top/>
      <bottom style="medium">
        <color indexed="6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7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7" fillId="36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 applyProtection="1">
      <alignment horizontal="center"/>
      <protection/>
    </xf>
    <xf numFmtId="0" fontId="6" fillId="37" borderId="23" xfId="0" applyFont="1" applyFill="1" applyBorder="1" applyAlignment="1" applyProtection="1">
      <alignment horizontal="center"/>
      <protection/>
    </xf>
    <xf numFmtId="0" fontId="6" fillId="37" borderId="24" xfId="0" applyFont="1" applyFill="1" applyBorder="1" applyAlignment="1" applyProtection="1">
      <alignment horizontal="center"/>
      <protection/>
    </xf>
    <xf numFmtId="0" fontId="5" fillId="37" borderId="25" xfId="0" applyFont="1" applyFill="1" applyBorder="1" applyAlignment="1" applyProtection="1">
      <alignment horizontal="center"/>
      <protection/>
    </xf>
    <xf numFmtId="0" fontId="5" fillId="37" borderId="26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27" xfId="0" applyFont="1" applyFill="1" applyBorder="1" applyAlignment="1" applyProtection="1">
      <alignment horizontal="left"/>
      <protection/>
    </xf>
    <xf numFmtId="0" fontId="9" fillId="36" borderId="28" xfId="0" applyFont="1" applyFill="1" applyBorder="1" applyAlignment="1" applyProtection="1">
      <alignment horizontal="center" vertical="center" wrapText="1"/>
      <protection/>
    </xf>
    <xf numFmtId="0" fontId="9" fillId="36" borderId="29" xfId="0" applyFont="1" applyFill="1" applyBorder="1" applyAlignment="1" applyProtection="1">
      <alignment horizontal="center" vertical="center" textRotation="90" wrapText="1"/>
      <protection/>
    </xf>
    <xf numFmtId="0" fontId="9" fillId="36" borderId="30" xfId="0" applyFont="1" applyFill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 applyProtection="1">
      <alignment horizontal="center" vertical="center" wrapText="1"/>
      <protection/>
    </xf>
    <xf numFmtId="0" fontId="7" fillId="36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left" vertical="center" wrapText="1"/>
      <protection/>
    </xf>
    <xf numFmtId="0" fontId="7" fillId="36" borderId="3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7" fillId="36" borderId="34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7" fillId="36" borderId="3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7" fillId="36" borderId="3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>
      <alignment horizontal="center" vertical="center" textRotation="90" wrapText="1"/>
    </xf>
    <xf numFmtId="164" fontId="5" fillId="37" borderId="26" xfId="0" applyNumberFormat="1" applyFont="1" applyFill="1" applyBorder="1" applyAlignment="1" applyProtection="1">
      <alignment horizontal="center"/>
      <protection/>
    </xf>
    <xf numFmtId="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8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59" fillId="0" borderId="10" xfId="42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4" fillId="0" borderId="10" xfId="42" applyFont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 hidden="1"/>
    </xf>
    <xf numFmtId="0" fontId="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9" fontId="7" fillId="0" borderId="42" xfId="56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9" fontId="16" fillId="0" borderId="42" xfId="56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9" fontId="16" fillId="0" borderId="43" xfId="56" applyFont="1" applyBorder="1" applyAlignment="1">
      <alignment horizontal="center" vertical="center"/>
    </xf>
    <xf numFmtId="0" fontId="13" fillId="38" borderId="0" xfId="0" applyFont="1" applyFill="1" applyBorder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right"/>
      <protection/>
    </xf>
    <xf numFmtId="0" fontId="2" fillId="33" borderId="44" xfId="0" applyFont="1" applyFill="1" applyBorder="1" applyAlignment="1" applyProtection="1">
      <alignment horizontal="right"/>
      <protection/>
    </xf>
    <xf numFmtId="0" fontId="2" fillId="33" borderId="40" xfId="0" applyFont="1" applyFill="1" applyBorder="1" applyAlignment="1" applyProtection="1">
      <alignment horizontal="right"/>
      <protection/>
    </xf>
    <xf numFmtId="0" fontId="2" fillId="33" borderId="45" xfId="0" applyFont="1" applyFill="1" applyBorder="1" applyAlignment="1" applyProtection="1">
      <alignment horizontal="right"/>
      <protection/>
    </xf>
    <xf numFmtId="0" fontId="2" fillId="33" borderId="46" xfId="0" applyFont="1" applyFill="1" applyBorder="1" applyAlignment="1" applyProtection="1">
      <alignment horizontal="right"/>
      <protection/>
    </xf>
    <xf numFmtId="0" fontId="2" fillId="33" borderId="47" xfId="0" applyFont="1" applyFill="1" applyBorder="1" applyAlignment="1" applyProtection="1">
      <alignment horizontal="right"/>
      <protection/>
    </xf>
    <xf numFmtId="0" fontId="9" fillId="36" borderId="30" xfId="0" applyFont="1" applyFill="1" applyBorder="1" applyAlignment="1" applyProtection="1">
      <alignment horizontal="center" vertical="center" wrapText="1"/>
      <protection/>
    </xf>
    <xf numFmtId="0" fontId="6" fillId="37" borderId="48" xfId="0" applyFont="1" applyFill="1" applyBorder="1" applyAlignment="1" applyProtection="1">
      <alignment horizontal="center"/>
      <protection/>
    </xf>
    <xf numFmtId="0" fontId="6" fillId="37" borderId="49" xfId="0" applyFont="1" applyFill="1" applyBorder="1" applyAlignment="1" applyProtection="1">
      <alignment horizontal="center"/>
      <protection/>
    </xf>
    <xf numFmtId="0" fontId="6" fillId="37" borderId="50" xfId="0" applyFont="1" applyFill="1" applyBorder="1" applyAlignment="1" applyProtection="1">
      <alignment horizontal="center"/>
      <protection/>
    </xf>
    <xf numFmtId="0" fontId="10" fillId="36" borderId="51" xfId="0" applyFont="1" applyFill="1" applyBorder="1" applyAlignment="1" applyProtection="1">
      <alignment horizontal="center" vertical="center" wrapText="1"/>
      <protection/>
    </xf>
    <xf numFmtId="0" fontId="10" fillId="36" borderId="52" xfId="0" applyFont="1" applyFill="1" applyBorder="1" applyAlignment="1" applyProtection="1">
      <alignment horizontal="center" vertical="center" wrapText="1"/>
      <protection/>
    </xf>
    <xf numFmtId="0" fontId="10" fillId="36" borderId="53" xfId="0" applyFont="1" applyFill="1" applyBorder="1" applyAlignment="1" applyProtection="1">
      <alignment horizontal="center" vertical="center" wrapText="1"/>
      <protection/>
    </xf>
    <xf numFmtId="0" fontId="10" fillId="36" borderId="54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55" xfId="0" applyFont="1" applyFill="1" applyBorder="1" applyAlignment="1" applyProtection="1">
      <alignment horizontal="center" vertical="center" wrapText="1"/>
      <protection/>
    </xf>
    <xf numFmtId="0" fontId="6" fillId="37" borderId="56" xfId="0" applyFont="1" applyFill="1" applyBorder="1" applyAlignment="1" applyProtection="1">
      <alignment horizontal="right"/>
      <protection/>
    </xf>
    <xf numFmtId="0" fontId="6" fillId="37" borderId="57" xfId="0" applyFont="1" applyFill="1" applyBorder="1" applyAlignment="1" applyProtection="1">
      <alignment horizontal="right"/>
      <protection/>
    </xf>
    <xf numFmtId="0" fontId="6" fillId="37" borderId="19" xfId="0" applyFont="1" applyFill="1" applyBorder="1" applyAlignment="1" applyProtection="1">
      <alignment horizontal="right"/>
      <protection/>
    </xf>
    <xf numFmtId="0" fontId="6" fillId="37" borderId="40" xfId="0" applyFont="1" applyFill="1" applyBorder="1" applyAlignment="1" applyProtection="1">
      <alignment horizontal="right"/>
      <protection/>
    </xf>
    <xf numFmtId="2" fontId="5" fillId="38" borderId="58" xfId="0" applyNumberFormat="1" applyFont="1" applyFill="1" applyBorder="1" applyAlignment="1" applyProtection="1">
      <alignment horizontal="center"/>
      <protection/>
    </xf>
    <xf numFmtId="2" fontId="5" fillId="38" borderId="59" xfId="0" applyNumberFormat="1" applyFont="1" applyFill="1" applyBorder="1" applyAlignment="1" applyProtection="1">
      <alignment horizontal="center"/>
      <protection/>
    </xf>
    <xf numFmtId="0" fontId="3" fillId="34" borderId="60" xfId="0" applyFont="1" applyFill="1" applyBorder="1" applyAlignment="1" applyProtection="1">
      <alignment horizontal="center"/>
      <protection locked="0"/>
    </xf>
    <xf numFmtId="0" fontId="3" fillId="34" borderId="61" xfId="0" applyFont="1" applyFill="1" applyBorder="1" applyAlignment="1" applyProtection="1">
      <alignment horizontal="center"/>
      <protection locked="0"/>
    </xf>
    <xf numFmtId="0" fontId="3" fillId="34" borderId="62" xfId="0" applyFont="1" applyFill="1" applyBorder="1" applyAlignment="1" applyProtection="1">
      <alignment horizontal="center"/>
      <protection locked="0"/>
    </xf>
    <xf numFmtId="0" fontId="2" fillId="33" borderId="63" xfId="0" applyFont="1" applyFill="1" applyBorder="1" applyAlignment="1" applyProtection="1">
      <alignment horizontal="right"/>
      <protection/>
    </xf>
    <xf numFmtId="0" fontId="2" fillId="33" borderId="64" xfId="0" applyFont="1" applyFill="1" applyBorder="1" applyAlignment="1" applyProtection="1">
      <alignment horizontal="right"/>
      <protection/>
    </xf>
    <xf numFmtId="0" fontId="2" fillId="33" borderId="39" xfId="0" applyFont="1" applyFill="1" applyBorder="1" applyAlignment="1" applyProtection="1">
      <alignment horizontal="right"/>
      <protection/>
    </xf>
    <xf numFmtId="0" fontId="6" fillId="37" borderId="65" xfId="0" applyFont="1" applyFill="1" applyBorder="1" applyAlignment="1" applyProtection="1">
      <alignment horizontal="right"/>
      <protection/>
    </xf>
    <xf numFmtId="0" fontId="6" fillId="37" borderId="66" xfId="0" applyFont="1" applyFill="1" applyBorder="1" applyAlignment="1" applyProtection="1">
      <alignment horizontal="right"/>
      <protection/>
    </xf>
    <xf numFmtId="0" fontId="3" fillId="34" borderId="54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55" xfId="0" applyFont="1" applyFill="1" applyBorder="1" applyAlignment="1" applyProtection="1">
      <alignment horizontal="center"/>
      <protection locked="0"/>
    </xf>
    <xf numFmtId="0" fontId="5" fillId="37" borderId="67" xfId="0" applyFont="1" applyFill="1" applyBorder="1" applyAlignment="1" applyProtection="1">
      <alignment horizontal="right"/>
      <protection/>
    </xf>
    <xf numFmtId="0" fontId="5" fillId="37" borderId="68" xfId="0" applyFont="1" applyFill="1" applyBorder="1" applyAlignment="1" applyProtection="1">
      <alignment horizontal="right"/>
      <protection/>
    </xf>
    <xf numFmtId="0" fontId="6" fillId="35" borderId="11" xfId="0" applyFont="1" applyFill="1" applyBorder="1" applyAlignment="1" applyProtection="1">
      <alignment horizontal="center" vertical="center" textRotation="90" wrapText="1"/>
      <protection/>
    </xf>
    <xf numFmtId="0" fontId="6" fillId="35" borderId="30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6" fillId="35" borderId="69" xfId="0" applyFont="1" applyFill="1" applyBorder="1" applyAlignment="1" applyProtection="1">
      <alignment horizontal="center" vertical="center" textRotation="90" wrapText="1"/>
      <protection/>
    </xf>
    <xf numFmtId="0" fontId="6" fillId="35" borderId="70" xfId="0" applyFont="1" applyFill="1" applyBorder="1" applyAlignment="1" applyProtection="1">
      <alignment horizontal="center" vertical="center" textRotation="90" wrapText="1"/>
      <protection/>
    </xf>
    <xf numFmtId="0" fontId="6" fillId="35" borderId="29" xfId="0" applyFont="1" applyFill="1" applyBorder="1" applyAlignment="1" applyProtection="1">
      <alignment horizontal="center" vertical="center" textRotation="90" wrapText="1"/>
      <protection/>
    </xf>
    <xf numFmtId="0" fontId="6" fillId="35" borderId="32" xfId="0" applyFont="1" applyFill="1" applyBorder="1" applyAlignment="1" applyProtection="1">
      <alignment horizontal="center" vertical="center" textRotation="90" wrapText="1"/>
      <protection/>
    </xf>
    <xf numFmtId="0" fontId="6" fillId="35" borderId="37" xfId="0" applyFont="1" applyFill="1" applyBorder="1" applyAlignment="1" applyProtection="1">
      <alignment horizontal="center" vertical="center" textRotation="90" wrapText="1"/>
      <protection/>
    </xf>
    <xf numFmtId="0" fontId="6" fillId="35" borderId="14" xfId="0" applyFont="1" applyFill="1" applyBorder="1" applyAlignment="1" applyProtection="1">
      <alignment horizontal="center" vertical="center" textRotation="90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7" fillId="36" borderId="73" xfId="0" applyFont="1" applyFill="1" applyBorder="1" applyAlignment="1">
      <alignment horizontal="center" vertical="center" wrapText="1"/>
    </xf>
    <xf numFmtId="0" fontId="7" fillId="36" borderId="74" xfId="0" applyFont="1" applyFill="1" applyBorder="1" applyAlignment="1">
      <alignment horizontal="center" vertical="center" wrapText="1"/>
    </xf>
    <xf numFmtId="0" fontId="7" fillId="36" borderId="6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textRotation="90" wrapText="1"/>
    </xf>
    <xf numFmtId="0" fontId="6" fillId="35" borderId="37" xfId="0" applyFont="1" applyFill="1" applyBorder="1" applyAlignment="1">
      <alignment horizontal="center" vertical="center" textRotation="90" wrapText="1"/>
    </xf>
    <xf numFmtId="0" fontId="6" fillId="35" borderId="14" xfId="0" applyFont="1" applyFill="1" applyBorder="1" applyAlignment="1">
      <alignment horizontal="center" vertical="center" textRotation="90" wrapText="1"/>
    </xf>
    <xf numFmtId="0" fontId="2" fillId="37" borderId="42" xfId="0" applyFont="1" applyFill="1" applyBorder="1" applyAlignment="1">
      <alignment horizontal="left" wrapText="1"/>
    </xf>
    <xf numFmtId="0" fontId="2" fillId="37" borderId="44" xfId="0" applyFont="1" applyFill="1" applyBorder="1" applyAlignment="1">
      <alignment horizontal="left" wrapText="1"/>
    </xf>
    <xf numFmtId="0" fontId="2" fillId="37" borderId="75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textRotation="90" wrapText="1"/>
    </xf>
    <xf numFmtId="0" fontId="6" fillId="35" borderId="30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15" fillId="39" borderId="0" xfId="42" applyFont="1" applyFill="1" applyBorder="1" applyAlignment="1" applyProtection="1">
      <alignment horizontal="center" vertical="center" wrapText="1"/>
      <protection hidden="1"/>
    </xf>
    <xf numFmtId="0" fontId="8" fillId="36" borderId="76" xfId="0" applyFont="1" applyFill="1" applyBorder="1" applyAlignment="1">
      <alignment horizontal="right" wrapText="1"/>
    </xf>
    <xf numFmtId="0" fontId="8" fillId="36" borderId="61" xfId="0" applyFont="1" applyFill="1" applyBorder="1" applyAlignment="1">
      <alignment horizontal="right" wrapText="1"/>
    </xf>
    <xf numFmtId="0" fontId="8" fillId="36" borderId="29" xfId="0" applyFont="1" applyFill="1" applyBorder="1" applyAlignment="1">
      <alignment horizontal="right" wrapText="1"/>
    </xf>
    <xf numFmtId="0" fontId="7" fillId="36" borderId="76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left" vertical="center" wrapText="1"/>
    </xf>
    <xf numFmtId="0" fontId="2" fillId="37" borderId="44" xfId="0" applyFont="1" applyFill="1" applyBorder="1" applyAlignment="1">
      <alignment horizontal="left" vertical="center" wrapText="1"/>
    </xf>
    <xf numFmtId="0" fontId="2" fillId="37" borderId="7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textRotation="90" wrapText="1"/>
    </xf>
    <xf numFmtId="0" fontId="3" fillId="34" borderId="60" xfId="0" applyFont="1" applyFill="1" applyBorder="1" applyAlignment="1" applyProtection="1">
      <alignment horizontal="center" wrapText="1"/>
      <protection locked="0"/>
    </xf>
    <xf numFmtId="0" fontId="3" fillId="34" borderId="60" xfId="0" applyFont="1" applyFill="1" applyBorder="1" applyAlignment="1" applyProtection="1">
      <alignment horizontal="left"/>
      <protection locked="0"/>
    </xf>
    <xf numFmtId="0" fontId="3" fillId="34" borderId="61" xfId="0" applyFont="1" applyFill="1" applyBorder="1" applyAlignment="1" applyProtection="1">
      <alignment horizontal="left"/>
      <protection locked="0"/>
    </xf>
    <xf numFmtId="0" fontId="3" fillId="34" borderId="62" xfId="0" applyFont="1" applyFill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2:E53" totalsRowShown="0">
  <autoFilter ref="A2:E53"/>
  <tableColumns count="5">
    <tableColumn id="1" name="Место в рейтинге"/>
    <tableColumn id="2" name="Название  образовательного учреждения"/>
    <tableColumn id="3" name="Наименование Центра гражданского образования"/>
    <tableColumn id="4" name="Число набранных баллов"/>
    <tableColumn id="5" name="Динамика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02" zoomScaleNormal="102" zoomScalePageLayoutView="0" workbookViewId="0" topLeftCell="A1">
      <selection activeCell="B11" sqref="B11"/>
    </sheetView>
  </sheetViews>
  <sheetFormatPr defaultColWidth="9.00390625" defaultRowHeight="12.75"/>
  <cols>
    <col min="1" max="1" width="13.125" style="65" customWidth="1"/>
    <col min="2" max="2" width="66.625" style="65" customWidth="1"/>
    <col min="3" max="3" width="64.625" style="69" customWidth="1"/>
    <col min="4" max="4" width="19.25390625" style="69" customWidth="1"/>
    <col min="5" max="5" width="13.75390625" style="69" customWidth="1"/>
    <col min="6" max="16384" width="9.125" style="65" customWidth="1"/>
  </cols>
  <sheetData>
    <row r="1" spans="1:5" ht="39.75" customHeight="1">
      <c r="A1" s="97" t="s">
        <v>353</v>
      </c>
      <c r="B1" s="97"/>
      <c r="C1" s="97"/>
      <c r="D1" s="97"/>
      <c r="E1" s="97"/>
    </row>
    <row r="2" spans="1:5" s="70" customFormat="1" ht="32.25" customHeight="1">
      <c r="A2" s="76" t="s">
        <v>251</v>
      </c>
      <c r="B2" s="71" t="s">
        <v>352</v>
      </c>
      <c r="C2" s="71" t="s">
        <v>351</v>
      </c>
      <c r="D2" s="71" t="s">
        <v>252</v>
      </c>
      <c r="E2" s="72" t="s">
        <v>350</v>
      </c>
    </row>
    <row r="3" spans="1:5" s="85" customFormat="1" ht="18" customHeight="1">
      <c r="A3" s="77">
        <v>1</v>
      </c>
      <c r="B3" s="78" t="s">
        <v>255</v>
      </c>
      <c r="C3" s="88" t="s">
        <v>256</v>
      </c>
      <c r="D3" s="91">
        <v>72.3</v>
      </c>
      <c r="E3" s="94">
        <v>0.03</v>
      </c>
    </row>
    <row r="4" spans="1:5" s="85" customFormat="1" ht="18" customHeight="1">
      <c r="A4" s="77">
        <v>2</v>
      </c>
      <c r="B4" s="78" t="s">
        <v>257</v>
      </c>
      <c r="C4" s="88" t="s">
        <v>258</v>
      </c>
      <c r="D4" s="91">
        <v>63.9</v>
      </c>
      <c r="E4" s="94">
        <v>0.08</v>
      </c>
    </row>
    <row r="5" spans="1:6" s="85" customFormat="1" ht="18" customHeight="1">
      <c r="A5" s="77">
        <v>3</v>
      </c>
      <c r="B5" s="78" t="s">
        <v>259</v>
      </c>
      <c r="C5" s="88" t="s">
        <v>260</v>
      </c>
      <c r="D5" s="91">
        <v>62</v>
      </c>
      <c r="E5" s="94">
        <v>0.23</v>
      </c>
      <c r="F5" s="87"/>
    </row>
    <row r="6" spans="1:6" s="85" customFormat="1" ht="18" customHeight="1">
      <c r="A6" s="77">
        <v>4</v>
      </c>
      <c r="B6" s="78" t="s">
        <v>261</v>
      </c>
      <c r="C6" s="88" t="s">
        <v>262</v>
      </c>
      <c r="D6" s="91">
        <v>58.4</v>
      </c>
      <c r="E6" s="94">
        <v>0.09</v>
      </c>
      <c r="F6" s="87"/>
    </row>
    <row r="7" spans="1:6" s="85" customFormat="1" ht="18" customHeight="1">
      <c r="A7" s="77">
        <v>5</v>
      </c>
      <c r="B7" s="78" t="s">
        <v>263</v>
      </c>
      <c r="C7" s="88" t="s">
        <v>264</v>
      </c>
      <c r="D7" s="91">
        <v>57.9</v>
      </c>
      <c r="E7" s="94">
        <v>0.09</v>
      </c>
      <c r="F7" s="84"/>
    </row>
    <row r="8" spans="1:5" s="85" customFormat="1" ht="18" customHeight="1">
      <c r="A8" s="77">
        <v>6</v>
      </c>
      <c r="B8" s="78" t="s">
        <v>265</v>
      </c>
      <c r="C8" s="88" t="s">
        <v>266</v>
      </c>
      <c r="D8" s="91">
        <v>55.5</v>
      </c>
      <c r="E8" s="94">
        <v>0.3</v>
      </c>
    </row>
    <row r="9" spans="1:6" s="85" customFormat="1" ht="18" customHeight="1">
      <c r="A9" s="77">
        <v>7</v>
      </c>
      <c r="B9" s="78" t="s">
        <v>267</v>
      </c>
      <c r="C9" s="88" t="s">
        <v>268</v>
      </c>
      <c r="D9" s="91">
        <v>54.8</v>
      </c>
      <c r="E9" s="94">
        <v>0.28</v>
      </c>
      <c r="F9" s="84"/>
    </row>
    <row r="10" spans="1:6" s="85" customFormat="1" ht="18" customHeight="1">
      <c r="A10" s="77">
        <v>8</v>
      </c>
      <c r="B10" s="78" t="s">
        <v>269</v>
      </c>
      <c r="C10" s="88" t="s">
        <v>270</v>
      </c>
      <c r="D10" s="91">
        <v>54</v>
      </c>
      <c r="E10" s="94">
        <v>0.03</v>
      </c>
      <c r="F10" s="84"/>
    </row>
    <row r="11" spans="1:6" s="85" customFormat="1" ht="18" customHeight="1">
      <c r="A11" s="77">
        <v>9</v>
      </c>
      <c r="B11" s="78" t="s">
        <v>271</v>
      </c>
      <c r="C11" s="88" t="s">
        <v>272</v>
      </c>
      <c r="D11" s="91">
        <v>53.5</v>
      </c>
      <c r="E11" s="94">
        <v>0.28</v>
      </c>
      <c r="F11" s="84"/>
    </row>
    <row r="12" spans="1:6" s="85" customFormat="1" ht="18" customHeight="1">
      <c r="A12" s="77">
        <v>10</v>
      </c>
      <c r="B12" s="78" t="s">
        <v>273</v>
      </c>
      <c r="C12" s="88" t="s">
        <v>274</v>
      </c>
      <c r="D12" s="91">
        <v>52.8</v>
      </c>
      <c r="E12" s="94"/>
      <c r="F12" s="84"/>
    </row>
    <row r="13" spans="1:5" s="85" customFormat="1" ht="18" customHeight="1">
      <c r="A13" s="77">
        <v>10</v>
      </c>
      <c r="B13" s="78" t="s">
        <v>275</v>
      </c>
      <c r="C13" s="88" t="s">
        <v>276</v>
      </c>
      <c r="D13" s="91">
        <v>52.8</v>
      </c>
      <c r="E13" s="94">
        <v>-0.05</v>
      </c>
    </row>
    <row r="14" spans="1:5" s="73" customFormat="1" ht="18" customHeight="1">
      <c r="A14" s="80">
        <v>12</v>
      </c>
      <c r="B14" s="83" t="s">
        <v>277</v>
      </c>
      <c r="C14" s="89" t="s">
        <v>278</v>
      </c>
      <c r="D14" s="93">
        <v>52.4</v>
      </c>
      <c r="E14" s="94"/>
    </row>
    <row r="15" spans="1:6" s="73" customFormat="1" ht="18" customHeight="1">
      <c r="A15" s="80">
        <v>13</v>
      </c>
      <c r="B15" s="83" t="s">
        <v>279</v>
      </c>
      <c r="C15" s="89" t="s">
        <v>280</v>
      </c>
      <c r="D15" s="93">
        <v>52</v>
      </c>
      <c r="E15" s="94"/>
      <c r="F15" s="74"/>
    </row>
    <row r="16" spans="1:6" s="73" customFormat="1" ht="18" customHeight="1">
      <c r="A16" s="80">
        <v>14</v>
      </c>
      <c r="B16" s="83" t="s">
        <v>281</v>
      </c>
      <c r="C16" s="89" t="s">
        <v>282</v>
      </c>
      <c r="D16" s="93">
        <v>51.4</v>
      </c>
      <c r="E16" s="94">
        <v>0.01</v>
      </c>
      <c r="F16" s="74"/>
    </row>
    <row r="17" spans="1:6" s="73" customFormat="1" ht="18" customHeight="1">
      <c r="A17" s="80">
        <v>15</v>
      </c>
      <c r="B17" s="83" t="s">
        <v>283</v>
      </c>
      <c r="C17" s="89" t="s">
        <v>284</v>
      </c>
      <c r="D17" s="93">
        <v>51.3</v>
      </c>
      <c r="E17" s="94">
        <v>0.05</v>
      </c>
      <c r="F17" s="74"/>
    </row>
    <row r="18" spans="1:5" s="73" customFormat="1" ht="18" customHeight="1">
      <c r="A18" s="80">
        <v>15</v>
      </c>
      <c r="B18" s="83" t="s">
        <v>285</v>
      </c>
      <c r="C18" s="89" t="s">
        <v>286</v>
      </c>
      <c r="D18" s="93">
        <v>51.3</v>
      </c>
      <c r="E18" s="94"/>
    </row>
    <row r="19" spans="1:6" s="85" customFormat="1" ht="18" customHeight="1">
      <c r="A19" s="77">
        <v>17</v>
      </c>
      <c r="B19" s="78" t="s">
        <v>287</v>
      </c>
      <c r="C19" s="88" t="s">
        <v>288</v>
      </c>
      <c r="D19" s="91">
        <v>50.9</v>
      </c>
      <c r="E19" s="92">
        <v>0.22</v>
      </c>
      <c r="F19" s="84"/>
    </row>
    <row r="20" spans="1:6" s="85" customFormat="1" ht="18" customHeight="1">
      <c r="A20" s="77">
        <v>18</v>
      </c>
      <c r="B20" s="78" t="s">
        <v>289</v>
      </c>
      <c r="C20" s="88" t="s">
        <v>290</v>
      </c>
      <c r="D20" s="91">
        <v>50.1</v>
      </c>
      <c r="E20" s="92">
        <v>0.27</v>
      </c>
      <c r="F20" s="84"/>
    </row>
    <row r="21" spans="1:6" s="73" customFormat="1" ht="18" customHeight="1">
      <c r="A21" s="80">
        <v>19</v>
      </c>
      <c r="B21" s="83" t="s">
        <v>291</v>
      </c>
      <c r="C21" s="89" t="s">
        <v>292</v>
      </c>
      <c r="D21" s="93">
        <v>48.9</v>
      </c>
      <c r="E21" s="94">
        <v>0.04</v>
      </c>
      <c r="F21" s="74"/>
    </row>
    <row r="22" spans="1:5" s="85" customFormat="1" ht="18" customHeight="1">
      <c r="A22" s="77">
        <v>19</v>
      </c>
      <c r="B22" s="78" t="s">
        <v>293</v>
      </c>
      <c r="C22" s="88" t="s">
        <v>294</v>
      </c>
      <c r="D22" s="91">
        <v>48.9</v>
      </c>
      <c r="E22" s="92">
        <v>0.6</v>
      </c>
    </row>
    <row r="23" spans="1:6" s="85" customFormat="1" ht="18" customHeight="1">
      <c r="A23" s="77">
        <v>21</v>
      </c>
      <c r="B23" s="78" t="s">
        <v>295</v>
      </c>
      <c r="C23" s="88" t="s">
        <v>296</v>
      </c>
      <c r="D23" s="91">
        <v>47.3</v>
      </c>
      <c r="E23" s="92">
        <v>0.36</v>
      </c>
      <c r="F23" s="84"/>
    </row>
    <row r="24" spans="1:5" s="85" customFormat="1" ht="18" customHeight="1">
      <c r="A24" s="77">
        <v>22</v>
      </c>
      <c r="B24" s="78" t="s">
        <v>297</v>
      </c>
      <c r="C24" s="88" t="s">
        <v>298</v>
      </c>
      <c r="D24" s="91">
        <v>47.2</v>
      </c>
      <c r="E24" s="92">
        <v>0.31</v>
      </c>
    </row>
    <row r="25" spans="1:6" s="85" customFormat="1" ht="18" customHeight="1">
      <c r="A25" s="77">
        <v>23</v>
      </c>
      <c r="B25" s="78" t="s">
        <v>299</v>
      </c>
      <c r="C25" s="88" t="s">
        <v>300</v>
      </c>
      <c r="D25" s="91">
        <v>46.8</v>
      </c>
      <c r="E25" s="92">
        <v>0.36</v>
      </c>
      <c r="F25" s="84"/>
    </row>
    <row r="26" spans="1:6" s="73" customFormat="1" ht="18" customHeight="1">
      <c r="A26" s="80">
        <v>24</v>
      </c>
      <c r="B26" s="83" t="s">
        <v>301</v>
      </c>
      <c r="C26" s="89" t="s">
        <v>302</v>
      </c>
      <c r="D26" s="93">
        <v>45.9</v>
      </c>
      <c r="E26" s="94">
        <v>0.04</v>
      </c>
      <c r="F26" s="74"/>
    </row>
    <row r="27" spans="1:6" s="73" customFormat="1" ht="18" customHeight="1">
      <c r="A27" s="80">
        <v>25</v>
      </c>
      <c r="B27" s="83" t="s">
        <v>303</v>
      </c>
      <c r="C27" s="89" t="s">
        <v>304</v>
      </c>
      <c r="D27" s="93">
        <v>45.2</v>
      </c>
      <c r="E27" s="94"/>
      <c r="F27" s="74"/>
    </row>
    <row r="28" spans="1:6" s="75" customFormat="1" ht="18" customHeight="1">
      <c r="A28" s="80">
        <v>26</v>
      </c>
      <c r="B28" s="83" t="s">
        <v>305</v>
      </c>
      <c r="C28" s="89" t="s">
        <v>298</v>
      </c>
      <c r="D28" s="93">
        <v>43.7</v>
      </c>
      <c r="E28" s="94">
        <v>-0.07</v>
      </c>
      <c r="F28" s="74"/>
    </row>
    <row r="29" spans="1:6" s="75" customFormat="1" ht="18" customHeight="1">
      <c r="A29" s="80">
        <v>27</v>
      </c>
      <c r="B29" s="83" t="s">
        <v>306</v>
      </c>
      <c r="C29" s="89" t="s">
        <v>307</v>
      </c>
      <c r="D29" s="93">
        <v>43.5</v>
      </c>
      <c r="E29" s="94">
        <v>0.05</v>
      </c>
      <c r="F29" s="74"/>
    </row>
    <row r="30" spans="1:6" s="86" customFormat="1" ht="18" customHeight="1">
      <c r="A30" s="77">
        <v>28</v>
      </c>
      <c r="B30" s="78" t="s">
        <v>308</v>
      </c>
      <c r="C30" s="88" t="s">
        <v>309</v>
      </c>
      <c r="D30" s="91">
        <v>43.3</v>
      </c>
      <c r="E30" s="92">
        <v>0.42</v>
      </c>
      <c r="F30" s="84"/>
    </row>
    <row r="31" spans="1:5" s="86" customFormat="1" ht="18" customHeight="1">
      <c r="A31" s="77">
        <v>28</v>
      </c>
      <c r="B31" s="78" t="s">
        <v>310</v>
      </c>
      <c r="C31" s="88" t="s">
        <v>302</v>
      </c>
      <c r="D31" s="91">
        <v>43.3</v>
      </c>
      <c r="E31" s="92">
        <v>0.11</v>
      </c>
    </row>
    <row r="32" spans="1:6" s="75" customFormat="1" ht="18" customHeight="1">
      <c r="A32" s="80">
        <v>30</v>
      </c>
      <c r="B32" s="83" t="s">
        <v>311</v>
      </c>
      <c r="C32" s="89" t="s">
        <v>258</v>
      </c>
      <c r="D32" s="93">
        <v>43.1</v>
      </c>
      <c r="E32" s="94">
        <v>0</v>
      </c>
      <c r="F32" s="74"/>
    </row>
    <row r="33" spans="1:5" s="75" customFormat="1" ht="18" customHeight="1">
      <c r="A33" s="80">
        <v>31</v>
      </c>
      <c r="B33" s="83" t="s">
        <v>312</v>
      </c>
      <c r="C33" s="89" t="s">
        <v>253</v>
      </c>
      <c r="D33" s="93">
        <v>42</v>
      </c>
      <c r="E33" s="94">
        <v>0.05</v>
      </c>
    </row>
    <row r="34" spans="1:6" s="75" customFormat="1" ht="18" customHeight="1">
      <c r="A34" s="80">
        <v>32</v>
      </c>
      <c r="B34" s="83" t="s">
        <v>313</v>
      </c>
      <c r="C34" s="89" t="s">
        <v>314</v>
      </c>
      <c r="D34" s="93">
        <v>41.9</v>
      </c>
      <c r="E34" s="94"/>
      <c r="F34" s="74"/>
    </row>
    <row r="35" spans="1:6" s="75" customFormat="1" ht="18" customHeight="1">
      <c r="A35" s="80">
        <v>33</v>
      </c>
      <c r="B35" s="83" t="s">
        <v>315</v>
      </c>
      <c r="C35" s="89" t="s">
        <v>268</v>
      </c>
      <c r="D35" s="93">
        <v>41</v>
      </c>
      <c r="E35" s="94">
        <v>0.02</v>
      </c>
      <c r="F35" s="74"/>
    </row>
    <row r="36" spans="1:6" s="75" customFormat="1" ht="18" customHeight="1">
      <c r="A36" s="80">
        <v>34</v>
      </c>
      <c r="B36" s="83" t="s">
        <v>316</v>
      </c>
      <c r="C36" s="89" t="s">
        <v>317</v>
      </c>
      <c r="D36" s="93">
        <v>40.8</v>
      </c>
      <c r="E36" s="94"/>
      <c r="F36" s="74"/>
    </row>
    <row r="37" spans="1:6" s="75" customFormat="1" ht="18" customHeight="1">
      <c r="A37" s="80">
        <v>35</v>
      </c>
      <c r="B37" s="83" t="s">
        <v>318</v>
      </c>
      <c r="C37" s="89" t="s">
        <v>319</v>
      </c>
      <c r="D37" s="93">
        <v>39.3</v>
      </c>
      <c r="E37" s="94"/>
      <c r="F37" s="74"/>
    </row>
    <row r="38" spans="1:5" s="75" customFormat="1" ht="18" customHeight="1">
      <c r="A38" s="80">
        <v>36</v>
      </c>
      <c r="B38" s="83" t="s">
        <v>320</v>
      </c>
      <c r="C38" s="89" t="s">
        <v>321</v>
      </c>
      <c r="D38" s="93">
        <v>38.6</v>
      </c>
      <c r="E38" s="94"/>
    </row>
    <row r="39" spans="1:6" s="75" customFormat="1" ht="18" customHeight="1">
      <c r="A39" s="80">
        <v>37</v>
      </c>
      <c r="B39" s="83" t="s">
        <v>322</v>
      </c>
      <c r="C39" s="89" t="s">
        <v>323</v>
      </c>
      <c r="D39" s="93">
        <v>38.4</v>
      </c>
      <c r="E39" s="94"/>
      <c r="F39" s="74"/>
    </row>
    <row r="40" spans="1:6" s="75" customFormat="1" ht="18" customHeight="1">
      <c r="A40" s="80">
        <v>38</v>
      </c>
      <c r="B40" s="83" t="s">
        <v>324</v>
      </c>
      <c r="C40" s="89" t="s">
        <v>280</v>
      </c>
      <c r="D40" s="93">
        <v>38.2</v>
      </c>
      <c r="E40" s="94"/>
      <c r="F40" s="74"/>
    </row>
    <row r="41" spans="1:6" s="86" customFormat="1" ht="18" customHeight="1">
      <c r="A41" s="77">
        <v>39</v>
      </c>
      <c r="B41" s="78" t="s">
        <v>325</v>
      </c>
      <c r="C41" s="88" t="s">
        <v>326</v>
      </c>
      <c r="D41" s="91">
        <v>36.2</v>
      </c>
      <c r="E41" s="92">
        <v>0.11</v>
      </c>
      <c r="F41" s="84"/>
    </row>
    <row r="42" spans="1:5" s="75" customFormat="1" ht="18" customHeight="1">
      <c r="A42" s="80">
        <v>40</v>
      </c>
      <c r="B42" s="83" t="s">
        <v>327</v>
      </c>
      <c r="C42" s="89" t="s">
        <v>328</v>
      </c>
      <c r="D42" s="93">
        <v>35.7</v>
      </c>
      <c r="E42" s="94"/>
    </row>
    <row r="43" spans="1:6" s="75" customFormat="1" ht="18" customHeight="1">
      <c r="A43" s="80">
        <v>41</v>
      </c>
      <c r="B43" s="83" t="s">
        <v>329</v>
      </c>
      <c r="C43" s="89" t="s">
        <v>268</v>
      </c>
      <c r="D43" s="93">
        <v>35.1</v>
      </c>
      <c r="E43" s="94"/>
      <c r="F43" s="74"/>
    </row>
    <row r="44" spans="1:6" s="75" customFormat="1" ht="18" customHeight="1">
      <c r="A44" s="80">
        <v>42</v>
      </c>
      <c r="B44" s="83" t="s">
        <v>330</v>
      </c>
      <c r="C44" s="89" t="s">
        <v>331</v>
      </c>
      <c r="D44" s="93">
        <v>33.7</v>
      </c>
      <c r="E44" s="94">
        <v>-0.18</v>
      </c>
      <c r="F44" s="74"/>
    </row>
    <row r="45" spans="1:6" s="75" customFormat="1" ht="18" customHeight="1">
      <c r="A45" s="80">
        <v>43</v>
      </c>
      <c r="B45" s="83" t="s">
        <v>332</v>
      </c>
      <c r="C45" s="89" t="s">
        <v>333</v>
      </c>
      <c r="D45" s="93">
        <v>30.4</v>
      </c>
      <c r="E45" s="94">
        <v>-0.08</v>
      </c>
      <c r="F45" s="74"/>
    </row>
    <row r="46" spans="1:5" s="75" customFormat="1" ht="18" customHeight="1">
      <c r="A46" s="80">
        <v>44</v>
      </c>
      <c r="B46" s="83" t="s">
        <v>334</v>
      </c>
      <c r="C46" s="89" t="s">
        <v>335</v>
      </c>
      <c r="D46" s="93">
        <v>29.4</v>
      </c>
      <c r="E46" s="94"/>
    </row>
    <row r="47" spans="1:6" s="75" customFormat="1" ht="18" customHeight="1">
      <c r="A47" s="80">
        <v>45</v>
      </c>
      <c r="B47" s="83" t="s">
        <v>336</v>
      </c>
      <c r="C47" s="89" t="s">
        <v>337</v>
      </c>
      <c r="D47" s="93">
        <v>28.4</v>
      </c>
      <c r="E47" s="94"/>
      <c r="F47" s="74"/>
    </row>
    <row r="48" spans="1:6" s="75" customFormat="1" ht="18" customHeight="1">
      <c r="A48" s="80">
        <v>46</v>
      </c>
      <c r="B48" s="83" t="s">
        <v>338</v>
      </c>
      <c r="C48" s="89" t="s">
        <v>339</v>
      </c>
      <c r="D48" s="93">
        <v>26.7</v>
      </c>
      <c r="E48" s="94"/>
      <c r="F48" s="74"/>
    </row>
    <row r="49" spans="1:6" s="75" customFormat="1" ht="18" customHeight="1">
      <c r="A49" s="80"/>
      <c r="B49" s="79" t="s">
        <v>340</v>
      </c>
      <c r="C49" s="89" t="s">
        <v>341</v>
      </c>
      <c r="D49" s="93"/>
      <c r="E49" s="94"/>
      <c r="F49" s="74"/>
    </row>
    <row r="50" spans="1:5" s="75" customFormat="1" ht="18" customHeight="1">
      <c r="A50" s="80"/>
      <c r="B50" s="79" t="s">
        <v>342</v>
      </c>
      <c r="C50" s="89" t="s">
        <v>343</v>
      </c>
      <c r="D50" s="93"/>
      <c r="E50" s="94"/>
    </row>
    <row r="51" spans="1:6" s="75" customFormat="1" ht="18" customHeight="1">
      <c r="A51" s="80"/>
      <c r="B51" s="79" t="s">
        <v>344</v>
      </c>
      <c r="C51" s="89" t="s">
        <v>345</v>
      </c>
      <c r="D51" s="93"/>
      <c r="E51" s="94"/>
      <c r="F51" s="74"/>
    </row>
    <row r="52" spans="1:6" s="75" customFormat="1" ht="18" customHeight="1">
      <c r="A52" s="80"/>
      <c r="B52" s="79" t="s">
        <v>346</v>
      </c>
      <c r="C52" s="89" t="s">
        <v>347</v>
      </c>
      <c r="D52" s="93"/>
      <c r="E52" s="94"/>
      <c r="F52" s="74"/>
    </row>
    <row r="53" spans="1:6" s="75" customFormat="1" ht="18" customHeight="1">
      <c r="A53" s="81"/>
      <c r="B53" s="82" t="s">
        <v>348</v>
      </c>
      <c r="C53" s="90" t="s">
        <v>349</v>
      </c>
      <c r="D53" s="95"/>
      <c r="E53" s="96"/>
      <c r="F53" s="74"/>
    </row>
    <row r="54" spans="3:5" s="67" customFormat="1" ht="15.75">
      <c r="C54" s="68"/>
      <c r="D54" s="68"/>
      <c r="E54" s="68"/>
    </row>
    <row r="55" spans="3:6" s="67" customFormat="1" ht="15.75">
      <c r="C55" s="66"/>
      <c r="D55" s="66"/>
      <c r="E55" s="66"/>
      <c r="F55" s="66"/>
    </row>
    <row r="56" spans="3:6" s="67" customFormat="1" ht="15.75">
      <c r="C56" s="66"/>
      <c r="D56" s="66"/>
      <c r="E56" s="66"/>
      <c r="F56" s="66"/>
    </row>
    <row r="57" spans="3:6" s="67" customFormat="1" ht="15.75">
      <c r="C57" s="66"/>
      <c r="D57" s="66"/>
      <c r="E57" s="66"/>
      <c r="F57" s="66"/>
    </row>
    <row r="58" spans="3:5" s="67" customFormat="1" ht="15.75">
      <c r="C58" s="68"/>
      <c r="D58" s="68"/>
      <c r="E58" s="68"/>
    </row>
    <row r="59" spans="3:5" s="67" customFormat="1" ht="15.75">
      <c r="C59" s="68"/>
      <c r="D59" s="68"/>
      <c r="E59" s="68"/>
    </row>
    <row r="60" spans="3:5" s="67" customFormat="1" ht="15.75">
      <c r="C60" s="68"/>
      <c r="D60" s="68"/>
      <c r="E60" s="68"/>
    </row>
    <row r="61" spans="3:5" s="67" customFormat="1" ht="15.75">
      <c r="C61" s="68"/>
      <c r="D61" s="68"/>
      <c r="E61" s="68"/>
    </row>
    <row r="62" spans="3:5" s="67" customFormat="1" ht="15.75">
      <c r="C62" s="68"/>
      <c r="D62" s="68"/>
      <c r="E62" s="68"/>
    </row>
    <row r="63" spans="3:5" s="67" customFormat="1" ht="15.75">
      <c r="C63" s="68"/>
      <c r="D63" s="68"/>
      <c r="E63" s="68"/>
    </row>
    <row r="64" spans="3:5" s="67" customFormat="1" ht="15.75">
      <c r="C64" s="68"/>
      <c r="D64" s="68"/>
      <c r="E64" s="68"/>
    </row>
  </sheetData>
  <sheetProtection/>
  <mergeCells count="1">
    <mergeCell ref="A1:E1"/>
  </mergeCells>
  <conditionalFormatting sqref="D3:D53">
    <cfRule type="dataBar" priority="2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{33b5b79d-b0f3-4458-8d79-1499bc809f05}</x14:id>
        </ext>
      </extLst>
    </cfRule>
  </conditionalFormatting>
  <conditionalFormatting sqref="E3:E53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{66f33d48-90c3-45fd-b850-ad20bc1ad6c9}</x14:id>
        </ext>
      </extLst>
    </cfRule>
  </conditionalFormatting>
  <hyperlinks>
    <hyperlink ref="B3" location="'Ст-ЦДОД'!A1" display="МОУ ДОД «ЦДОД» г. Стрежевого"/>
    <hyperlink ref="B4" location="'С-86-89'!A1" display="МОУ «СОШ № 86», МОУ &quot;СОШ № 89&quot; ЗАТО Северск"/>
    <hyperlink ref="B5" location="'З-З'!A1" display="МОУ «Зырянская СОШ» Зырянского района"/>
    <hyperlink ref="B6" location="'А-2'!A1" display="МОУ «СОШ № 2» Асиновского района"/>
    <hyperlink ref="B7" location="'Б-В'!A1" display="МОУ «Высокоярская СОШ» Бакчарского района"/>
    <hyperlink ref="B8" location="'С-Сам'!A1" display="МОУ «Самусьский лицей им. ак. В.В. Пекарского» ЗАТО Северск"/>
    <hyperlink ref="B9" location="'Т-33'!A1" display="МОУ «СОШ № 33» г. Томска"/>
    <hyperlink ref="B10" location="'К-Кож2'!A1" display="МОУ «Кожевниковская СОШ № 2» Кожевниковского района"/>
    <hyperlink ref="B11" location="'К-Кож1'!A1" display="МОУ «Кожевниковская СОШ № 1» Кожевниковского района"/>
    <hyperlink ref="B12" location="'Ч-Н'!A1" display="МОУ «Новоколоминская СОШ» Чаинского района"/>
    <hyperlink ref="B13" location="'То-Р'!A1" display="МОУ «Рассветовская СОШ» Томского района"/>
    <hyperlink ref="B14" location="'Т-37'!A1" display="МОУ «СОШ № 37» г. Томска"/>
    <hyperlink ref="B15" location="'С-196'!A1" display="МОУ «СОШ № 196» ЗАТО Северск"/>
    <hyperlink ref="B16" location="'То-М'!A1" display="МОУ «Малиновская СОШ» Томского района"/>
    <hyperlink ref="B17" location="'Б-Б'!A1" display="МОУ «Бакчарская СОШ» Бакчарского района"/>
    <hyperlink ref="B18" location="'То-В'!A1" display="МОУ «Воронинская СОШ» Томского района"/>
    <hyperlink ref="B19" location="'Т-6'!A1" display="МОУ «Гимназия № 6» г. Томска"/>
    <hyperlink ref="B20" location="'Кр-В'!A1" display="МОУ «Володинская СОШ» Кривошеинского района"/>
    <hyperlink ref="B21" location="'С-СГ'!A1" display="МОУ «Северская гимназия» ЗАТО Северск"/>
    <hyperlink ref="B22" location="'То-Ч'!A1" display="МОУ «Чернореченская СОШ» Томского района"/>
    <hyperlink ref="B23" location="'А-4'!A1" display="МОУ «СОШ № 4» Асиновского района"/>
    <hyperlink ref="B24" location="'С-197'!A1" display="МОУ «СОШ № 197 им. Маркелова» ЗАТО Северск"/>
    <hyperlink ref="B25" location="'А-1'!A1" display="МОУ «СОШ № 1» Асиновского района"/>
    <hyperlink ref="B26" location="'Т-А'!A1" display="МОУ «Академический лицей» г. Томска"/>
    <hyperlink ref="B27" location="'ОГУО ПУ-8'!A1" display="ОГОУ НПО «ПУ № 8»  Асиновского района"/>
    <hyperlink ref="B28" location="'Т-16'!A1" display="МОУ «Заозерная СОШ № 16» г. Томска"/>
    <hyperlink ref="B29" location="'А-5'!A1" display="МОУ «СОШ № 5» Асиновского района"/>
    <hyperlink ref="B30" location="'А-Б'!A1" display="МОУ «СОШ с. Батурино» Асиновского района"/>
    <hyperlink ref="B31" location="'Ш-П'!A1" display="МОУ «Побединская СОШ» Шегарского района"/>
    <hyperlink ref="B32" location="'А-НК'!A1" display="МОУ «СОШ с. Ново-Кусково» Асиновского района"/>
    <hyperlink ref="B33" location="'То-К'!A1" display="МОУ «Калтайская СОШ» Томского района"/>
    <hyperlink ref="B34" location="'З-В'!A1" display="МОУ «Высоковская СОШ» Зырянского района"/>
    <hyperlink ref="B35" location="'П-А'!A1" display="МОУ «Альмяковская ООШ» Первомайского района"/>
    <hyperlink ref="B36" location="'К-ДДТ'!A1" display="МОУ ДОД «ДДТ» Кривошеинского района"/>
    <hyperlink ref="B37" location="'П-П'!A1" display="МОУ «Первомайская СОШ» Первомайского района"/>
    <hyperlink ref="B38" location="'М-1'!A1" display="МОУ «Молчановская СОШ № 1» Молчановского района"/>
    <hyperlink ref="B39" location="'С-80'!A1" display="МОУ «СОШ № 80» ЗАТО Северск"/>
    <hyperlink ref="B40" location="'То-ДДТ'!A1" display="МОУ ДОД «ДДТ» Томского района"/>
    <hyperlink ref="B41" location="'То-Т'!A1" display="МОУ «Турунтаевская СОШ» Томского района"/>
    <hyperlink ref="B42" location="'П-К'!A1" display="МОУ «Куяновская СОШ» Первомайского района"/>
    <hyperlink ref="B43" location="'М-2'!A1" display="МОУ «Молчановская СОШ № 2» Молчановского района"/>
    <hyperlink ref="B44" location="'К-ДДТ'!A1" display="МОУ ДОД «ДДТ» Кожевниковского района "/>
    <hyperlink ref="B45" location="'То-К'!A1" display="МОУ «Корниловская СОШ» Томского района"/>
    <hyperlink ref="B46" location="'А-ДДТ'!A1" display="МОУ ДОД «ДДТ» Асиновского района"/>
    <hyperlink ref="B47" location="'Кр-К'!A1" display="МОУ «Кривошеинская СОШ» Кривошеинского района"/>
    <hyperlink ref="B48" location="'Пар-ДДТ'!A1" display="МОУ ДОД «ДДТ» Парабельского района"/>
  </hyperlinks>
  <printOptions/>
  <pageMargins left="0.7" right="0.7" top="0.75" bottom="0.75" header="0.3" footer="0.3"/>
  <pageSetup fitToHeight="0" fitToWidth="0" horizontalDpi="600" verticalDpi="600" orientation="landscape" paperSize="9" scale="83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b5b79d-b0f3-4458-8d79-1499bc809f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D3:D53</xm:sqref>
        </x14:conditionalFormatting>
        <x14:conditionalFormatting xmlns:xm="http://schemas.microsoft.com/office/excel/2006/main">
          <x14:cfRule type="dataBar" id="{66f33d48-90c3-45fd-b850-ad20bc1ad6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E3:E53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8.1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16.7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13.399999999999999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16.9</v>
      </c>
      <c r="D4" s="128" t="s">
        <v>226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47</v>
      </c>
      <c r="D5" s="128" t="s">
        <v>135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48.88</v>
      </c>
      <c r="D6" s="120" t="s">
        <v>136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83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1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5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30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30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19</v>
      </c>
      <c r="H20" s="5" t="s">
        <v>47</v>
      </c>
      <c r="I20" s="23">
        <f>ROUND((G20/H7*3),1)</f>
        <v>0.7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11</v>
      </c>
      <c r="H24" s="5" t="s">
        <v>42</v>
      </c>
      <c r="I24" s="23">
        <f>ROUND((G24/(H8+H9+H10)*2),1)</f>
        <v>1.4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20">
        <v>11</v>
      </c>
      <c r="H25" s="5" t="s">
        <v>42</v>
      </c>
      <c r="I25" s="23">
        <f>ROUND((G25/(H9+H10+H8)*2),1)</f>
        <v>1.4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20">
        <f>H9</f>
        <v>5</v>
      </c>
      <c r="H26" s="5" t="s">
        <v>42</v>
      </c>
      <c r="I26" s="23">
        <f>ROUND((G26/(H10+H9+H8)*2),1)</f>
        <v>0.6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/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2</v>
      </c>
      <c r="H32" s="5" t="s">
        <v>102</v>
      </c>
      <c r="I32" s="23">
        <f>IF(G32=1,1,0)+IF(G32=2,0.5,0)</f>
        <v>0.5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/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/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40</v>
      </c>
      <c r="H39" s="26" t="s">
        <v>42</v>
      </c>
      <c r="I39" s="27">
        <f>ROUND(G39/H7*2,1)</f>
        <v>1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/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83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62"/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15">
      <c r="A43" s="148"/>
      <c r="B43" s="151"/>
      <c r="C43" s="171" t="s">
        <v>16</v>
      </c>
      <c r="D43" s="14" t="s">
        <v>56</v>
      </c>
      <c r="E43" s="156" t="s">
        <v>49</v>
      </c>
      <c r="F43" s="156"/>
      <c r="G43" s="20">
        <v>63</v>
      </c>
      <c r="H43" s="5" t="s">
        <v>42</v>
      </c>
      <c r="I43" s="23">
        <f>ROUND(G43/$H$7*2,1)</f>
        <v>1.5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5">
      <c r="A44" s="148"/>
      <c r="B44" s="151"/>
      <c r="C44" s="171"/>
      <c r="D44" s="14" t="s">
        <v>57</v>
      </c>
      <c r="E44" s="156" t="s">
        <v>49</v>
      </c>
      <c r="F44" s="156"/>
      <c r="G44" s="20">
        <v>0</v>
      </c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5">
      <c r="A45" s="148"/>
      <c r="B45" s="151"/>
      <c r="C45" s="171"/>
      <c r="D45" s="14" t="s">
        <v>58</v>
      </c>
      <c r="E45" s="156" t="s">
        <v>49</v>
      </c>
      <c r="F45" s="156"/>
      <c r="G45" s="20">
        <v>28</v>
      </c>
      <c r="H45" s="5" t="s">
        <v>46</v>
      </c>
      <c r="I45" s="23">
        <f>ROUND(G45/$H$7*4,1)</f>
        <v>1.3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71"/>
      <c r="D46" s="14" t="s">
        <v>59</v>
      </c>
      <c r="E46" s="156" t="s">
        <v>49</v>
      </c>
      <c r="F46" s="156"/>
      <c r="G46" s="20">
        <v>5</v>
      </c>
      <c r="H46" s="5" t="s">
        <v>55</v>
      </c>
      <c r="I46" s="23">
        <f>ROUND(G46/$H$7*5,1)</f>
        <v>0.3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2</v>
      </c>
      <c r="H50" s="5" t="s">
        <v>33</v>
      </c>
      <c r="I50" s="23">
        <f>G50*0.3</f>
        <v>0.6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2</v>
      </c>
      <c r="H53" s="5" t="s">
        <v>33</v>
      </c>
      <c r="I53" s="23">
        <f>G53*0.3</f>
        <v>0.6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2</v>
      </c>
      <c r="H54" s="5" t="s">
        <v>31</v>
      </c>
      <c r="I54" s="23">
        <f>G54*0.5</f>
        <v>1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5</v>
      </c>
      <c r="H56" s="5" t="s">
        <v>64</v>
      </c>
      <c r="I56" s="23">
        <f>G56*0.02</f>
        <v>0.1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47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D42:I42"/>
    <mergeCell ref="C43:C46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12.3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11.7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12.899999999999999</v>
      </c>
      <c r="D4" s="128" t="s">
        <v>137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36.9</v>
      </c>
      <c r="D5" s="128" t="s">
        <v>138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38.376</v>
      </c>
      <c r="D6" s="120" t="s">
        <v>139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45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22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22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0</v>
      </c>
      <c r="H18" s="16" t="s">
        <v>45</v>
      </c>
      <c r="I18" s="23">
        <f>IF(G18=1,3,0)</f>
        <v>0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19</v>
      </c>
      <c r="H20" s="5" t="s">
        <v>47</v>
      </c>
      <c r="I20" s="23">
        <f>ROUND((G20/H7*3),1)</f>
        <v>1.3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1</v>
      </c>
      <c r="H24" s="5" t="s">
        <v>42</v>
      </c>
      <c r="I24" s="23">
        <f>ROUND((G24/(H8+H9+H10)*2),1)</f>
        <v>0.7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0</v>
      </c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0</v>
      </c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0</v>
      </c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20</v>
      </c>
      <c r="H39" s="26" t="s">
        <v>42</v>
      </c>
      <c r="I39" s="27">
        <f>ROUND(G39/H7*2,1)</f>
        <v>0.9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3</v>
      </c>
      <c r="H40" s="5" t="s">
        <v>46</v>
      </c>
      <c r="I40" s="23">
        <f>ROUND(G40/$H$7*4,1)</f>
        <v>0.3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44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3</v>
      </c>
      <c r="H43" s="5" t="s">
        <v>42</v>
      </c>
      <c r="I43" s="23">
        <f>ROUND(G43/$H$7*2,1)</f>
        <v>0.1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20</v>
      </c>
      <c r="H44" s="5" t="s">
        <v>47</v>
      </c>
      <c r="I44" s="23">
        <f>ROUND(G44/$H$7*3,1)</f>
        <v>1.3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3</v>
      </c>
      <c r="H45" s="5" t="s">
        <v>46</v>
      </c>
      <c r="I45" s="23">
        <f>ROUND(G45/$H$7*4,1)</f>
        <v>0.3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2</v>
      </c>
      <c r="H50" s="5" t="s">
        <v>33</v>
      </c>
      <c r="I50" s="23">
        <f>G50*0.3</f>
        <v>0.6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3</v>
      </c>
      <c r="H51" s="5" t="s">
        <v>31</v>
      </c>
      <c r="I51" s="23">
        <f>G51*0.4</f>
        <v>1.2000000000000002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2</v>
      </c>
      <c r="H53" s="5" t="s">
        <v>33</v>
      </c>
      <c r="I53" s="23">
        <f>G53*0.3</f>
        <v>0.6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3</v>
      </c>
      <c r="H57" s="5" t="s">
        <v>90</v>
      </c>
      <c r="I57" s="23">
        <f>ROUND(G57*2/24,1)</f>
        <v>0.3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0</v>
      </c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36.900000000000006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1" width="9.125" style="2" customWidth="1"/>
    <col min="12" max="12" width="9.875" style="2" customWidth="1"/>
    <col min="13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19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18.8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1" ht="16.5" thickBot="1">
      <c r="A4" s="126" t="s">
        <v>28</v>
      </c>
      <c r="B4" s="127"/>
      <c r="C4" s="42">
        <f>SUM(I39:I41,I43:I46,I48:I51,I53:I62,I64:I67)</f>
        <v>23.6</v>
      </c>
      <c r="D4" s="128" t="s">
        <v>130</v>
      </c>
      <c r="E4" s="129"/>
      <c r="F4" s="129"/>
      <c r="G4" s="129"/>
      <c r="H4" s="129"/>
      <c r="I4" s="130"/>
      <c r="J4" s="4"/>
      <c r="K4" s="1"/>
    </row>
    <row r="5" spans="1:11" ht="16.5" thickBot="1">
      <c r="A5" s="131" t="s">
        <v>30</v>
      </c>
      <c r="B5" s="132"/>
      <c r="C5" s="43">
        <f>SUM(C2:C4)</f>
        <v>61.4</v>
      </c>
      <c r="D5" s="128" t="s">
        <v>131</v>
      </c>
      <c r="E5" s="129"/>
      <c r="F5" s="129"/>
      <c r="G5" s="129"/>
      <c r="H5" s="129"/>
      <c r="I5" s="130"/>
      <c r="J5" s="4"/>
      <c r="K5" s="1"/>
    </row>
    <row r="6" spans="1:10" ht="16.5" thickBot="1">
      <c r="A6" s="118">
        <v>1.04</v>
      </c>
      <c r="B6" s="119"/>
      <c r="C6" s="63">
        <f>C5*A6</f>
        <v>63.856</v>
      </c>
      <c r="D6" s="120" t="s">
        <v>132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f>53+60</f>
        <v>113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7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3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89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89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76</v>
      </c>
      <c r="H20" s="5" t="s">
        <v>47</v>
      </c>
      <c r="I20" s="23">
        <f>ROUND((G20/H7*3),1)</f>
        <v>2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20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10</v>
      </c>
      <c r="H25" s="5" t="s">
        <v>42</v>
      </c>
      <c r="I25" s="23">
        <f>ROUND((G25/(H9+H10+H8)*2),1)</f>
        <v>1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3</v>
      </c>
      <c r="H26" s="5" t="s">
        <v>42</v>
      </c>
      <c r="I26" s="23">
        <f>ROUND((G26/(H10+H9+H8)*2),1)</f>
        <v>0.3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f>53+60</f>
        <v>113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6</v>
      </c>
      <c r="H40" s="5" t="s">
        <v>46</v>
      </c>
      <c r="I40" s="23">
        <f>ROUND(G40/$H$7*4,1)</f>
        <v>0.2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f>47+60</f>
        <v>107</v>
      </c>
      <c r="H41" s="5" t="s">
        <v>54</v>
      </c>
      <c r="I41" s="23">
        <f>ROUND(G41/H7*1,1)</f>
        <v>0.9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53</v>
      </c>
      <c r="H43" s="5" t="s">
        <v>42</v>
      </c>
      <c r="I43" s="23">
        <f>ROUND(G43/$H$7*2,1)</f>
        <v>0.9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f>43+60</f>
        <v>103</v>
      </c>
      <c r="H44" s="5" t="s">
        <v>47</v>
      </c>
      <c r="I44" s="23">
        <f>ROUND(G44/$H$7*3,1)</f>
        <v>2.7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7</v>
      </c>
      <c r="H45" s="5" t="s">
        <v>46</v>
      </c>
      <c r="I45" s="23">
        <f>ROUND(G45/$H$7*4,1)</f>
        <v>0.2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1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5</v>
      </c>
      <c r="H49" s="5" t="s">
        <v>32</v>
      </c>
      <c r="I49" s="23">
        <f>G49*0.2</f>
        <v>1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5</v>
      </c>
      <c r="H50" s="5" t="s">
        <v>33</v>
      </c>
      <c r="I50" s="23">
        <f>G50*0.3</f>
        <v>1.5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4</v>
      </c>
      <c r="H53" s="5" t="s">
        <v>33</v>
      </c>
      <c r="I53" s="23">
        <f>G53*0.3</f>
        <v>1.2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3</v>
      </c>
      <c r="H54" s="5" t="s">
        <v>31</v>
      </c>
      <c r="I54" s="23">
        <f>G54*0.5</f>
        <v>1.5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85</v>
      </c>
      <c r="H56" s="5" t="s">
        <v>64</v>
      </c>
      <c r="I56" s="23">
        <f>G56*0.02</f>
        <v>1.7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4</v>
      </c>
      <c r="H57" s="5" t="s">
        <v>90</v>
      </c>
      <c r="I57" s="23">
        <f>ROUND(G57*2/24,1)</f>
        <v>0.3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5</v>
      </c>
      <c r="H58" s="5" t="s">
        <v>89</v>
      </c>
      <c r="I58" s="23">
        <f>G58*0.1</f>
        <v>0.5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61.400000000000006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13.3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18.6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18.12</v>
      </c>
      <c r="D4" s="128" t="s">
        <v>140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50.02</v>
      </c>
      <c r="D5" s="128" t="s">
        <v>141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52.02080000000001</v>
      </c>
      <c r="D6" s="120" t="s">
        <v>142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26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2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3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36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36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/>
      <c r="H16" s="5" t="s">
        <v>69</v>
      </c>
      <c r="I16" s="23">
        <f>IF(G16=1,1,0)</f>
        <v>0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3</v>
      </c>
      <c r="H20" s="5" t="s">
        <v>47</v>
      </c>
      <c r="I20" s="23">
        <f>ROUND((G20/H7*3),1)</f>
        <v>0.3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64">
        <v>1</v>
      </c>
      <c r="H24" s="5" t="s">
        <v>42</v>
      </c>
      <c r="I24" s="23">
        <f>ROUND((G24/(H8+H9+H10)*2),1)</f>
        <v>0.4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3</v>
      </c>
      <c r="H26" s="5" t="s">
        <v>42</v>
      </c>
      <c r="I26" s="23">
        <f>ROUND((G26/(H10+H9+H8)*2),1)</f>
        <v>1.2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1</v>
      </c>
      <c r="H31" s="5" t="s">
        <v>102</v>
      </c>
      <c r="I31" s="23">
        <f>IF(G31=1,1,0)+IF(G31=2,0.5,0)</f>
        <v>1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19</v>
      </c>
      <c r="H39" s="26" t="s">
        <v>42</v>
      </c>
      <c r="I39" s="27">
        <f>ROUND(G39/H7*2,1)</f>
        <v>1.5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10</v>
      </c>
      <c r="H40" s="5" t="s">
        <v>46</v>
      </c>
      <c r="I40" s="23">
        <f>ROUND(G40/$H$7*4,1)</f>
        <v>1.5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13</v>
      </c>
      <c r="H41" s="5" t="s">
        <v>54</v>
      </c>
      <c r="I41" s="23">
        <f>ROUND(G41/H7*1,1)</f>
        <v>0.5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6</v>
      </c>
      <c r="H43" s="5" t="s">
        <v>42</v>
      </c>
      <c r="I43" s="23">
        <f>ROUND(G43/$H$7*2,1)</f>
        <v>0.5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8</v>
      </c>
      <c r="H44" s="5" t="s">
        <v>47</v>
      </c>
      <c r="I44" s="23">
        <f>ROUND(G44/$H$7*3,1)</f>
        <v>0.9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19</v>
      </c>
      <c r="H45" s="5" t="s">
        <v>46</v>
      </c>
      <c r="I45" s="23">
        <f>ROUND(G45/$H$7*4,1)</f>
        <v>2.9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1</v>
      </c>
      <c r="H46" s="5" t="s">
        <v>55</v>
      </c>
      <c r="I46" s="23">
        <f>ROUND(G46/$H$7*5,1)</f>
        <v>0.2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4</v>
      </c>
      <c r="H48" s="5" t="s">
        <v>60</v>
      </c>
      <c r="I48" s="23">
        <f>G48*0.1</f>
        <v>0.4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2</v>
      </c>
      <c r="H49" s="5" t="s">
        <v>32</v>
      </c>
      <c r="I49" s="23">
        <f>G49*0.2</f>
        <v>0.4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1</v>
      </c>
      <c r="H50" s="5" t="s">
        <v>33</v>
      </c>
      <c r="I50" s="23">
        <f>G50*0.3</f>
        <v>0.3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4</v>
      </c>
      <c r="H53" s="5" t="s">
        <v>33</v>
      </c>
      <c r="I53" s="23">
        <f>G53*0.3</f>
        <v>1.2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1</v>
      </c>
      <c r="H54" s="5" t="s">
        <v>31</v>
      </c>
      <c r="I54" s="23">
        <f>G54*0.5</f>
        <v>0.5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16</v>
      </c>
      <c r="H56" s="5" t="s">
        <v>64</v>
      </c>
      <c r="I56" s="23">
        <f>G56*0.02</f>
        <v>0.32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9</v>
      </c>
      <c r="H57" s="5" t="s">
        <v>90</v>
      </c>
      <c r="I57" s="23">
        <f>ROUND(G57*2/24,1)</f>
        <v>0.8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 t="s">
        <v>143</v>
      </c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 t="s">
        <v>143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 t="s">
        <v>143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 t="s">
        <v>143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50.02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15.9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17.5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11.96</v>
      </c>
      <c r="D4" s="128" t="s">
        <v>146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45.36</v>
      </c>
      <c r="D5" s="128" t="s">
        <v>144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47.1744</v>
      </c>
      <c r="D6" s="120" t="s">
        <v>145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79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4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6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2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22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22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24</v>
      </c>
      <c r="H20" s="5" t="s">
        <v>47</v>
      </c>
      <c r="I20" s="23">
        <f>ROUND((G20/H7*3),1)</f>
        <v>0.9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4</v>
      </c>
      <c r="H24" s="5" t="s">
        <v>42</v>
      </c>
      <c r="I24" s="23">
        <f>ROUND((G24/(H8+H9+H10)*2),1)</f>
        <v>0.7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2</v>
      </c>
      <c r="H25" s="5" t="s">
        <v>42</v>
      </c>
      <c r="I25" s="23">
        <f>ROUND((G25/(H9+H10+H8)*2),1)</f>
        <v>0.3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6</v>
      </c>
      <c r="H26" s="5" t="s">
        <v>42</v>
      </c>
      <c r="I26" s="23">
        <f>ROUND((G26/(H10+H9+H8)*2),1)</f>
        <v>1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68</v>
      </c>
      <c r="H39" s="26" t="s">
        <v>42</v>
      </c>
      <c r="I39" s="27">
        <f>ROUND(G39/H7*2,1)</f>
        <v>1.7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30</v>
      </c>
      <c r="H40" s="5" t="s">
        <v>46</v>
      </c>
      <c r="I40" s="23">
        <f>ROUND(G40/$H$7*4,1)</f>
        <v>1.5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49</v>
      </c>
      <c r="H41" s="5" t="s">
        <v>54</v>
      </c>
      <c r="I41" s="23">
        <f>ROUND(G41/H7*1,1)</f>
        <v>0.6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23</v>
      </c>
      <c r="H43" s="5" t="s">
        <v>42</v>
      </c>
      <c r="I43" s="23">
        <f>ROUND(G43/$H$7*2,1)</f>
        <v>0.6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26</v>
      </c>
      <c r="H44" s="5" t="s">
        <v>47</v>
      </c>
      <c r="I44" s="23">
        <f>ROUND(G44/$H$7*3,1)</f>
        <v>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6</v>
      </c>
      <c r="H45" s="5" t="s">
        <v>46</v>
      </c>
      <c r="I45" s="23">
        <f>ROUND(G45/$H$7*4,1)</f>
        <v>0.3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/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/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7</v>
      </c>
      <c r="H53" s="5" t="s">
        <v>33</v>
      </c>
      <c r="I53" s="23">
        <f>G53*0.3</f>
        <v>2.1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2</v>
      </c>
      <c r="H54" s="5" t="s">
        <v>31</v>
      </c>
      <c r="I54" s="23">
        <f>G54*0.5</f>
        <v>1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3</v>
      </c>
      <c r="H56" s="5" t="s">
        <v>64</v>
      </c>
      <c r="I56" s="23">
        <f>G56*0.02</f>
        <v>0.06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/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45.36000000000001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4">
      <selection activeCell="K4" sqref="K4:L6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"/>
      <c r="L1" s="1"/>
    </row>
    <row r="2" spans="1:12" ht="15">
      <c r="A2" s="114" t="s">
        <v>26</v>
      </c>
      <c r="B2" s="115"/>
      <c r="C2" s="40">
        <f>SUM(I13:I22)</f>
        <v>15</v>
      </c>
      <c r="D2" s="111"/>
      <c r="E2" s="112"/>
      <c r="F2" s="112"/>
      <c r="G2" s="112"/>
      <c r="H2" s="112"/>
      <c r="I2" s="113"/>
      <c r="J2" s="3"/>
      <c r="K2" s="1"/>
      <c r="L2" s="1"/>
    </row>
    <row r="3" spans="1:12" ht="15">
      <c r="A3" s="116" t="s">
        <v>27</v>
      </c>
      <c r="B3" s="117"/>
      <c r="C3" s="41">
        <f>SUM(I23:I38)</f>
        <v>12</v>
      </c>
      <c r="D3" s="111"/>
      <c r="E3" s="112"/>
      <c r="F3" s="112"/>
      <c r="G3" s="112"/>
      <c r="H3" s="112"/>
      <c r="I3" s="113"/>
      <c r="J3" s="1"/>
      <c r="K3" s="1"/>
      <c r="L3" s="1"/>
    </row>
    <row r="4" spans="1:12" ht="16.5" thickBot="1">
      <c r="A4" s="126" t="s">
        <v>28</v>
      </c>
      <c r="B4" s="127"/>
      <c r="C4" s="42">
        <f>SUM(I39:I41,I43:I46,I48:I51,I53:I62,I64:I67)</f>
        <v>2.4000000000000004</v>
      </c>
      <c r="D4" s="128" t="s">
        <v>147</v>
      </c>
      <c r="E4" s="129"/>
      <c r="F4" s="129"/>
      <c r="G4" s="129"/>
      <c r="H4" s="129"/>
      <c r="I4" s="130"/>
      <c r="J4" s="4"/>
      <c r="K4" s="160" t="s">
        <v>254</v>
      </c>
      <c r="L4" s="160"/>
    </row>
    <row r="5" spans="1:12" ht="16.5" thickBot="1">
      <c r="A5" s="131" t="s">
        <v>30</v>
      </c>
      <c r="B5" s="132"/>
      <c r="C5" s="43">
        <f>SUM(C2:C4)</f>
        <v>29.4</v>
      </c>
      <c r="D5" s="128" t="s">
        <v>148</v>
      </c>
      <c r="E5" s="129"/>
      <c r="F5" s="129"/>
      <c r="G5" s="129"/>
      <c r="H5" s="129"/>
      <c r="I5" s="130"/>
      <c r="J5" s="4"/>
      <c r="K5" s="160"/>
      <c r="L5" s="160"/>
    </row>
    <row r="6" spans="1:12" ht="16.5" thickBot="1">
      <c r="A6" s="118">
        <v>1</v>
      </c>
      <c r="B6" s="119"/>
      <c r="C6" s="44">
        <f>C5*A6</f>
        <v>29.4</v>
      </c>
      <c r="D6" s="120" t="s">
        <v>149</v>
      </c>
      <c r="E6" s="121"/>
      <c r="F6" s="121"/>
      <c r="G6" s="121"/>
      <c r="H6" s="121"/>
      <c r="I6" s="122"/>
      <c r="J6" s="4"/>
      <c r="K6" s="160"/>
      <c r="L6" s="160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15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1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5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59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59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15</v>
      </c>
      <c r="H20" s="5" t="s">
        <v>47</v>
      </c>
      <c r="I20" s="23">
        <f>ROUND((G20/H7*3),1)</f>
        <v>3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/>
      <c r="H21" s="16" t="s">
        <v>97</v>
      </c>
      <c r="I21" s="23">
        <f>IF(G21=1,1.5,1)</f>
        <v>1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/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/>
      <c r="H23" s="5" t="s">
        <v>51</v>
      </c>
      <c r="I23" s="22">
        <f>IF(G23=1,2,1)</f>
        <v>1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1</v>
      </c>
      <c r="H24" s="5" t="s">
        <v>42</v>
      </c>
      <c r="I24" s="23">
        <f>ROUND((G24/(H8+H9+H10)*2),1)</f>
        <v>0.3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5</v>
      </c>
      <c r="H25" s="5" t="s">
        <v>42</v>
      </c>
      <c r="I25" s="23">
        <f>ROUND((G25/(H9+H10+H8)*2),1)</f>
        <v>1.7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 t="s">
        <v>150</v>
      </c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 t="s">
        <v>150</v>
      </c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 t="s">
        <v>150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0</v>
      </c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6</v>
      </c>
      <c r="H39" s="26" t="s">
        <v>42</v>
      </c>
      <c r="I39" s="27">
        <f>ROUND(G39/H7*2,1)</f>
        <v>0.8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0</v>
      </c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15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0</v>
      </c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0</v>
      </c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0</v>
      </c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6</v>
      </c>
      <c r="H48" s="5" t="s">
        <v>60</v>
      </c>
      <c r="I48" s="23">
        <f>G48*0.1</f>
        <v>0.6000000000000001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0</v>
      </c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0</v>
      </c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0</v>
      </c>
      <c r="H60" s="5" t="s">
        <v>69</v>
      </c>
      <c r="I60" s="23">
        <f>IF(G60=1,1,0)</f>
        <v>0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0</v>
      </c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29.400000000000002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4:L6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4:L6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13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15.3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16.700000000000003</v>
      </c>
      <c r="D4" s="128" t="s">
        <v>151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45</v>
      </c>
      <c r="D5" s="128" t="s">
        <v>152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44">
        <f>C5*A6</f>
        <v>46.800000000000004</v>
      </c>
      <c r="D6" s="120" t="s">
        <v>153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49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13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8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13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68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68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1</v>
      </c>
      <c r="H15" s="5" t="s">
        <v>39</v>
      </c>
      <c r="I15" s="23">
        <f>IF(G15=1,1,0)+IF(G15=2,2,0)</f>
        <v>1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17">
        <v>8</v>
      </c>
      <c r="H24" s="5" t="s">
        <v>42</v>
      </c>
      <c r="I24" s="23">
        <f>ROUND((G24/(H8+H9+H10)*2),1)</f>
        <v>0.5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13</v>
      </c>
      <c r="H25" s="5" t="s">
        <v>42</v>
      </c>
      <c r="I25" s="23">
        <f>ROUND((G25/(H9+H10+H8)*2),1)</f>
        <v>0.8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8</v>
      </c>
      <c r="H26" s="5" t="s">
        <v>42</v>
      </c>
      <c r="I26" s="23">
        <f>ROUND((G26/(H10+H9+H8)*2),1)</f>
        <v>0.5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49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0</v>
      </c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49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49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49</v>
      </c>
      <c r="H44" s="5" t="s">
        <v>47</v>
      </c>
      <c r="I44" s="23">
        <f>ROUND(G44/$H$7*3,1)</f>
        <v>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11</v>
      </c>
      <c r="H45" s="5" t="s">
        <v>46</v>
      </c>
      <c r="I45" s="23">
        <f>ROUND(G45/$H$7*4,1)</f>
        <v>0.9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2</v>
      </c>
      <c r="H46" s="5" t="s">
        <v>55</v>
      </c>
      <c r="I46" s="23">
        <f>ROUND(G46/$H$7*5,1)</f>
        <v>0.2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1</v>
      </c>
      <c r="H50" s="5" t="s">
        <v>33</v>
      </c>
      <c r="I50" s="23">
        <f>G50*0.3</f>
        <v>0.3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1</v>
      </c>
      <c r="H54" s="5" t="s">
        <v>31</v>
      </c>
      <c r="I54" s="23">
        <f>G54*0.5</f>
        <v>0.5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5</v>
      </c>
      <c r="H58" s="5" t="s">
        <v>89</v>
      </c>
      <c r="I58" s="23">
        <f>G58*0.1</f>
        <v>0.5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44.99999999999999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13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19.4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23.760000000000005</v>
      </c>
      <c r="D4" s="128" t="s">
        <v>154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56.160000000000004</v>
      </c>
      <c r="D5" s="128" t="s">
        <v>155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58.406400000000005</v>
      </c>
      <c r="D6" s="120" t="s">
        <v>156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25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8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32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32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5</v>
      </c>
      <c r="H24" s="5" t="s">
        <v>42</v>
      </c>
      <c r="I24" s="23">
        <f>ROUND((G24/(H8+H9+H10)*2),1)</f>
        <v>0.9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8</v>
      </c>
      <c r="H25" s="5" t="s">
        <v>42</v>
      </c>
      <c r="I25" s="23">
        <f>ROUND((G25/(H9+H10+H8)*2),1)</f>
        <v>1.5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1</v>
      </c>
      <c r="H31" s="5" t="s">
        <v>102</v>
      </c>
      <c r="I31" s="23">
        <f>IF(G31=1,1,0)+IF(G31=2,0.5,0)</f>
        <v>1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25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25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0</v>
      </c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25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25</v>
      </c>
      <c r="H44" s="5" t="s">
        <v>47</v>
      </c>
      <c r="I44" s="23">
        <f>ROUND(G44/$H$7*3,1)</f>
        <v>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22</v>
      </c>
      <c r="H45" s="5" t="s">
        <v>46</v>
      </c>
      <c r="I45" s="23">
        <f>ROUND(G45/$H$7*4,1)</f>
        <v>3.5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10</v>
      </c>
      <c r="H46" s="5" t="s">
        <v>55</v>
      </c>
      <c r="I46" s="23">
        <f>ROUND(G46/$H$7*5,1)</f>
        <v>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2</v>
      </c>
      <c r="H50" s="5" t="s">
        <v>33</v>
      </c>
      <c r="I50" s="23">
        <f>G50*0.3</f>
        <v>0.6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1</v>
      </c>
      <c r="H51" s="5" t="s">
        <v>31</v>
      </c>
      <c r="I51" s="23">
        <f>G51*0.4</f>
        <v>0.4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2</v>
      </c>
      <c r="H53" s="5" t="s">
        <v>33</v>
      </c>
      <c r="I53" s="23">
        <f>G53*0.3</f>
        <v>0.6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23</v>
      </c>
      <c r="H56" s="5" t="s">
        <v>64</v>
      </c>
      <c r="I56" s="23">
        <f>G56*0.02</f>
        <v>0.46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4</v>
      </c>
      <c r="H57" s="5" t="s">
        <v>90</v>
      </c>
      <c r="I57" s="23">
        <f>ROUND(G57*2/24,1)</f>
        <v>0.3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6</v>
      </c>
      <c r="H58" s="5" t="s">
        <v>89</v>
      </c>
      <c r="I58" s="23">
        <f>G58*0.1</f>
        <v>0.6000000000000001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0</v>
      </c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56.160000000000004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16.5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14</v>
      </c>
      <c r="D4" s="128" t="s">
        <v>157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45.5</v>
      </c>
      <c r="D5" s="128" t="s">
        <v>158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47.32</v>
      </c>
      <c r="D6" s="120" t="s">
        <v>159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10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2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68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68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2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2</v>
      </c>
      <c r="H29" s="5" t="s">
        <v>102</v>
      </c>
      <c r="I29" s="23">
        <f>IF(G29=1,1,0)+IF(G29=2,0.5,0)</f>
        <v>0.5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1</v>
      </c>
      <c r="H31" s="5" t="s">
        <v>102</v>
      </c>
      <c r="I31" s="23">
        <f>IF(G31=1,1,0)+IF(G31=2,0.5,0)</f>
        <v>1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10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10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0</v>
      </c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3</v>
      </c>
      <c r="H43" s="5" t="s">
        <v>42</v>
      </c>
      <c r="I43" s="23">
        <f>ROUND(G43/$H$7*2,1)</f>
        <v>0.6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3</v>
      </c>
      <c r="H44" s="5" t="s">
        <v>47</v>
      </c>
      <c r="I44" s="23">
        <f>ROUND(G44/$H$7*3,1)</f>
        <v>0.9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3</v>
      </c>
      <c r="H45" s="5" t="s">
        <v>46</v>
      </c>
      <c r="I45" s="23">
        <f>ROUND(G45/$H$7*4,1)</f>
        <v>1.2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3</v>
      </c>
      <c r="H50" s="5" t="s">
        <v>33</v>
      </c>
      <c r="I50" s="23">
        <f>G50*0.3</f>
        <v>0.8999999999999999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1</v>
      </c>
      <c r="H51" s="5" t="s">
        <v>31</v>
      </c>
      <c r="I51" s="23">
        <f>G51*0.4</f>
        <v>0.4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3</v>
      </c>
      <c r="H57" s="5" t="s">
        <v>90</v>
      </c>
      <c r="I57" s="23">
        <f>ROUND(G57*2/24,1)</f>
        <v>0.3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/>
      <c r="H60" s="5" t="s">
        <v>69</v>
      </c>
      <c r="I60" s="23">
        <f>IF(G60=1,1,0)</f>
        <v>0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/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45.5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9.25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227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11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14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16.8</v>
      </c>
      <c r="D4" s="128" t="s">
        <v>160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41.8</v>
      </c>
      <c r="D5" s="128" t="s">
        <v>161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43.472</v>
      </c>
      <c r="D6" s="120" t="s">
        <v>162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10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10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3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18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18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10</v>
      </c>
      <c r="H24" s="5" t="s">
        <v>42</v>
      </c>
      <c r="I24" s="23">
        <f>ROUND((G24/(H8+H9+H10)*2),1)</f>
        <v>1.5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3</v>
      </c>
      <c r="H26" s="5" t="s">
        <v>42</v>
      </c>
      <c r="I26" s="23">
        <f>ROUND((G26/(H10+H9+H8)*2),1)</f>
        <v>0.5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1</v>
      </c>
      <c r="H31" s="5" t="s">
        <v>102</v>
      </c>
      <c r="I31" s="23">
        <f>IF(G31=1,1,0)+IF(G31=2,0.5,0)</f>
        <v>1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10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0</v>
      </c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10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62"/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15">
      <c r="A43" s="148"/>
      <c r="B43" s="151"/>
      <c r="C43" s="171" t="s">
        <v>16</v>
      </c>
      <c r="D43" s="14" t="s">
        <v>56</v>
      </c>
      <c r="E43" s="156" t="s">
        <v>49</v>
      </c>
      <c r="F43" s="156"/>
      <c r="G43" s="20">
        <v>10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5">
      <c r="A44" s="148"/>
      <c r="B44" s="151"/>
      <c r="C44" s="171"/>
      <c r="D44" s="14" t="s">
        <v>57</v>
      </c>
      <c r="E44" s="156" t="s">
        <v>49</v>
      </c>
      <c r="F44" s="156"/>
      <c r="G44" s="20">
        <v>10</v>
      </c>
      <c r="H44" s="5" t="s">
        <v>47</v>
      </c>
      <c r="I44" s="23">
        <f>ROUND(G44/$H$7*3,1)</f>
        <v>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5">
      <c r="A45" s="148"/>
      <c r="B45" s="151"/>
      <c r="C45" s="171"/>
      <c r="D45" s="14" t="s">
        <v>58</v>
      </c>
      <c r="E45" s="156" t="s">
        <v>49</v>
      </c>
      <c r="F45" s="156"/>
      <c r="G45" s="20">
        <v>5</v>
      </c>
      <c r="H45" s="5" t="s">
        <v>46</v>
      </c>
      <c r="I45" s="23">
        <f>ROUND(G45/$H$7*4,1)</f>
        <v>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71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1</v>
      </c>
      <c r="H50" s="5" t="s">
        <v>33</v>
      </c>
      <c r="I50" s="23">
        <f>G50*0.3</f>
        <v>0.3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6</v>
      </c>
      <c r="H57" s="5" t="s">
        <v>90</v>
      </c>
      <c r="I57" s="23">
        <f>ROUND(G57*2/24,1)</f>
        <v>0.5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0</v>
      </c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41.8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D42:I42"/>
    <mergeCell ref="C43:C46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13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15.5</v>
      </c>
      <c r="D4" s="128" t="s">
        <v>165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43.5</v>
      </c>
      <c r="D5" s="128" t="s">
        <v>166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45.24</v>
      </c>
      <c r="D6" s="120" t="s">
        <v>167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14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34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34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2</v>
      </c>
      <c r="H23" s="5" t="s">
        <v>51</v>
      </c>
      <c r="I23" s="22">
        <f>IF(G23=1,2,1)</f>
        <v>1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3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1</v>
      </c>
      <c r="H31" s="5" t="s">
        <v>102</v>
      </c>
      <c r="I31" s="23">
        <f>IF(G31=1,1,0)+IF(G31=2,0.5,0)</f>
        <v>1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2">
        <v>14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14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0</v>
      </c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14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5</v>
      </c>
      <c r="H44" s="5" t="s">
        <v>47</v>
      </c>
      <c r="I44" s="23">
        <f>ROUND(G44/$H$7*3,1)</f>
        <v>1.1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5</v>
      </c>
      <c r="H45" s="5" t="s">
        <v>46</v>
      </c>
      <c r="I45" s="23">
        <f>ROUND(G45/$H$7*4,1)</f>
        <v>1.4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1</v>
      </c>
      <c r="H50" s="5" t="s">
        <v>33</v>
      </c>
      <c r="I50" s="23">
        <f>G50*0.3</f>
        <v>0.3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7</v>
      </c>
      <c r="H58" s="5" t="s">
        <v>89</v>
      </c>
      <c r="I58" s="23">
        <f>G58*0.1</f>
        <v>0.7000000000000001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0</v>
      </c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43.5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13.1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8.9</v>
      </c>
      <c r="D4" s="128" t="s">
        <v>235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37</v>
      </c>
      <c r="D5" s="128" t="s">
        <v>236</v>
      </c>
      <c r="E5" s="129"/>
      <c r="F5" s="129"/>
      <c r="G5" s="129"/>
      <c r="H5" s="129"/>
      <c r="I5" s="130"/>
      <c r="J5" s="4"/>
    </row>
    <row r="6" spans="1:10" ht="16.5" thickBot="1">
      <c r="A6" s="118">
        <v>1.17</v>
      </c>
      <c r="B6" s="119"/>
      <c r="C6" s="63">
        <f>C5*A6</f>
        <v>43.29</v>
      </c>
      <c r="D6" s="120" t="s">
        <v>237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21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2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/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68</v>
      </c>
      <c r="I11" s="47" t="s">
        <v>75</v>
      </c>
    </row>
    <row r="12" spans="1:9" s="13" customFormat="1" ht="49.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68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17">
        <v>2</v>
      </c>
      <c r="H24" s="5" t="s">
        <v>42</v>
      </c>
      <c r="I24" s="23">
        <f>ROUND((G24/(H8+H9+H10)*2),1)</f>
        <v>0.8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2</v>
      </c>
      <c r="H26" s="5" t="s">
        <v>42</v>
      </c>
      <c r="I26" s="23">
        <f>ROUND((G26/(H10+H9+H8)*2),1)</f>
        <v>0.8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21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/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5</v>
      </c>
      <c r="H41" s="5" t="s">
        <v>54</v>
      </c>
      <c r="I41" s="23">
        <f>ROUND(G41/H7*1,1)</f>
        <v>0.2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4</v>
      </c>
      <c r="H43" s="5" t="s">
        <v>42</v>
      </c>
      <c r="I43" s="23">
        <f>ROUND(G43/$H$7*2,1)</f>
        <v>0.4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5</v>
      </c>
      <c r="H44" s="5" t="s">
        <v>47</v>
      </c>
      <c r="I44" s="23">
        <f>ROUND(G44/$H$7*3,1)</f>
        <v>0.7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1</v>
      </c>
      <c r="H45" s="5" t="s">
        <v>46</v>
      </c>
      <c r="I45" s="23">
        <f>ROUND(G45/$H$7*4,1)</f>
        <v>0.2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37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A2:B2"/>
    <mergeCell ref="A68:H68"/>
    <mergeCell ref="D4:I4"/>
    <mergeCell ref="C30:C36"/>
    <mergeCell ref="E29:F29"/>
    <mergeCell ref="E51:F51"/>
    <mergeCell ref="E53:F53"/>
    <mergeCell ref="E34:F34"/>
    <mergeCell ref="E32:F32"/>
    <mergeCell ref="E36:F36"/>
    <mergeCell ref="A5:B5"/>
    <mergeCell ref="A47:A51"/>
    <mergeCell ref="C37:C38"/>
    <mergeCell ref="E54:F54"/>
    <mergeCell ref="E48:F48"/>
    <mergeCell ref="E21:F21"/>
    <mergeCell ref="K1:L3"/>
    <mergeCell ref="A1:C1"/>
    <mergeCell ref="A6:B6"/>
    <mergeCell ref="D5:I5"/>
    <mergeCell ref="D6:I6"/>
    <mergeCell ref="A3:B3"/>
    <mergeCell ref="A4:B4"/>
    <mergeCell ref="D1:I3"/>
    <mergeCell ref="E15:F15"/>
    <mergeCell ref="A63:A67"/>
    <mergeCell ref="E25:F25"/>
    <mergeCell ref="E26:F26"/>
    <mergeCell ref="E38:F38"/>
    <mergeCell ref="C27:C29"/>
    <mergeCell ref="A52:A55"/>
    <mergeCell ref="C23:C26"/>
    <mergeCell ref="E23:F23"/>
    <mergeCell ref="E24:F24"/>
    <mergeCell ref="E28:F28"/>
    <mergeCell ref="E30:F30"/>
    <mergeCell ref="E22:F22"/>
    <mergeCell ref="E27:F27"/>
    <mergeCell ref="E37:F37"/>
    <mergeCell ref="E44:F44"/>
    <mergeCell ref="E45:F45"/>
    <mergeCell ref="E31:F31"/>
    <mergeCell ref="B23:B38"/>
    <mergeCell ref="C42:C46"/>
    <mergeCell ref="E43:F43"/>
    <mergeCell ref="C39:C41"/>
    <mergeCell ref="E35:F35"/>
    <mergeCell ref="E33:F33"/>
    <mergeCell ref="B13:B22"/>
    <mergeCell ref="C17:C20"/>
    <mergeCell ref="C12:D12"/>
    <mergeCell ref="E14:F14"/>
    <mergeCell ref="E13:F13"/>
    <mergeCell ref="C13:C16"/>
    <mergeCell ref="C21:C22"/>
    <mergeCell ref="A7:G7"/>
    <mergeCell ref="A8:G8"/>
    <mergeCell ref="A9:G9"/>
    <mergeCell ref="A10:G10"/>
    <mergeCell ref="E20:F20"/>
    <mergeCell ref="E18:F18"/>
    <mergeCell ref="E19:F19"/>
    <mergeCell ref="E17:F17"/>
    <mergeCell ref="A11:G11"/>
    <mergeCell ref="E16:F16"/>
    <mergeCell ref="D42:I42"/>
    <mergeCell ref="C59:C67"/>
    <mergeCell ref="D63:I63"/>
    <mergeCell ref="E62:F62"/>
    <mergeCell ref="E64:F64"/>
    <mergeCell ref="E55:F55"/>
    <mergeCell ref="E50:F50"/>
    <mergeCell ref="D47:I47"/>
    <mergeCell ref="E57:F57"/>
    <mergeCell ref="E56:F56"/>
    <mergeCell ref="A42:A46"/>
    <mergeCell ref="B39:B67"/>
    <mergeCell ref="E46:F46"/>
    <mergeCell ref="E41:F41"/>
    <mergeCell ref="E39:F39"/>
    <mergeCell ref="E40:F40"/>
    <mergeCell ref="E58:F58"/>
    <mergeCell ref="C47:C58"/>
    <mergeCell ref="D52:I52"/>
    <mergeCell ref="E49:F49"/>
    <mergeCell ref="E67:F67"/>
    <mergeCell ref="E65:F65"/>
    <mergeCell ref="E60:F60"/>
    <mergeCell ref="E59:F59"/>
    <mergeCell ref="E61:F61"/>
    <mergeCell ref="E66:F6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10.5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13.2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13.100000000000001</v>
      </c>
      <c r="D4" s="128" t="s">
        <v>163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36.8</v>
      </c>
      <c r="D5" s="128" t="s">
        <v>131</v>
      </c>
      <c r="E5" s="129"/>
      <c r="F5" s="129"/>
      <c r="G5" s="129"/>
      <c r="H5" s="129"/>
      <c r="I5" s="130"/>
      <c r="J5" s="4"/>
    </row>
    <row r="6" spans="1:10" ht="16.5" thickBot="1">
      <c r="A6" s="118">
        <v>1.17</v>
      </c>
      <c r="B6" s="119"/>
      <c r="C6" s="63">
        <f>C5*A6</f>
        <v>43.056</v>
      </c>
      <c r="D6" s="120" t="s">
        <v>164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20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60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60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0</v>
      </c>
      <c r="H18" s="16" t="s">
        <v>45</v>
      </c>
      <c r="I18" s="23">
        <f>IF(G18=1,3,0)</f>
        <v>0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0</v>
      </c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1</v>
      </c>
      <c r="H24" s="5" t="s">
        <v>42</v>
      </c>
      <c r="I24" s="23">
        <f>ROUND((G24/(H8+H9+H10)*2),1)</f>
        <v>0.7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0</v>
      </c>
      <c r="H37" s="5" t="s">
        <v>107</v>
      </c>
      <c r="I37" s="23">
        <f>IF(G37=1,2,0)+IF(G37=2,1,0)</f>
        <v>0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15</v>
      </c>
      <c r="H39" s="26" t="s">
        <v>42</v>
      </c>
      <c r="I39" s="27">
        <f>ROUND(G39/H7*2,1)</f>
        <v>1.5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20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0</v>
      </c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0</v>
      </c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13</v>
      </c>
      <c r="H44" s="5" t="s">
        <v>47</v>
      </c>
      <c r="I44" s="23">
        <f>ROUND(G44/$H$7*3,1)</f>
        <v>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7</v>
      </c>
      <c r="H45" s="5" t="s">
        <v>46</v>
      </c>
      <c r="I45" s="23">
        <f>ROUND(G45/$H$7*4,1)</f>
        <v>1.4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3</v>
      </c>
      <c r="H50" s="5" t="s">
        <v>33</v>
      </c>
      <c r="I50" s="23">
        <f>G50*0.3</f>
        <v>0.8999999999999999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4</v>
      </c>
      <c r="H57" s="5" t="s">
        <v>90</v>
      </c>
      <c r="I57" s="23">
        <f>ROUND(G57*2/24,1)</f>
        <v>0.3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0</v>
      </c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0</v>
      </c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1</v>
      </c>
      <c r="H64" s="5" t="s">
        <v>70</v>
      </c>
      <c r="I64" s="23">
        <f>IF(G64=1,0.3,0)</f>
        <v>0.3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36.8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16.1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16.5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16.72</v>
      </c>
      <c r="D4" s="128" t="s">
        <v>171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49.32</v>
      </c>
      <c r="D5" s="128" t="s">
        <v>172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51.2928</v>
      </c>
      <c r="D6" s="120" t="s">
        <v>173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58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4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2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2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154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154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/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21</v>
      </c>
      <c r="H20" s="5" t="s">
        <v>47</v>
      </c>
      <c r="I20" s="23">
        <f>ROUND((G20/H7*3),1)</f>
        <v>1.1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8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2</v>
      </c>
      <c r="H25" s="5" t="s">
        <v>42</v>
      </c>
      <c r="I25" s="23">
        <f>ROUND((G25/(H9+H10+H8)*2),1)</f>
        <v>0.5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2</v>
      </c>
      <c r="H26" s="5" t="s">
        <v>42</v>
      </c>
      <c r="I26" s="23">
        <f>ROUND((G26/(H10+H9+H8)*2),1)</f>
        <v>0.5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/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58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/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58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5</v>
      </c>
      <c r="H43" s="5" t="s">
        <v>42</v>
      </c>
      <c r="I43" s="23">
        <f>ROUND(G43/$H$7*2,1)</f>
        <v>0.2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5</v>
      </c>
      <c r="H44" s="5" t="s">
        <v>47</v>
      </c>
      <c r="I44" s="23">
        <f>ROUND(G44/$H$7*3,1)</f>
        <v>0.3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5</v>
      </c>
      <c r="H45" s="5" t="s">
        <v>46</v>
      </c>
      <c r="I45" s="23">
        <f>ROUND(G45/$H$7*4,1)</f>
        <v>0.3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8</v>
      </c>
      <c r="H46" s="5" t="s">
        <v>55</v>
      </c>
      <c r="I46" s="23">
        <f>ROUND(G46/$H$7*5,1)</f>
        <v>0.7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2</v>
      </c>
      <c r="H50" s="5" t="s">
        <v>33</v>
      </c>
      <c r="I50" s="23">
        <f>G50*0.3</f>
        <v>0.6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1</v>
      </c>
      <c r="H51" s="5" t="s">
        <v>31</v>
      </c>
      <c r="I51" s="23">
        <f>G51*0.4</f>
        <v>0.4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2</v>
      </c>
      <c r="H53" s="5" t="s">
        <v>33</v>
      </c>
      <c r="I53" s="23">
        <f>G53*0.3</f>
        <v>0.6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/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36</v>
      </c>
      <c r="H56" s="5" t="s">
        <v>64</v>
      </c>
      <c r="I56" s="23">
        <f>G56*0.02</f>
        <v>0.72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49.32000000000001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8.1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16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18.8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18.3</v>
      </c>
      <c r="D4" s="128" t="s">
        <v>168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53.099999999999994</v>
      </c>
      <c r="D5" s="128" t="s">
        <v>169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57.879</v>
      </c>
      <c r="D6" s="120" t="s">
        <v>170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14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10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14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2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58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58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6</v>
      </c>
      <c r="H24" s="5" t="s">
        <v>42</v>
      </c>
      <c r="I24" s="23">
        <f>ROUND((G24/(H8+H9+H10)*2),1)</f>
        <v>0.5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2</v>
      </c>
      <c r="H25" s="5" t="s">
        <v>42</v>
      </c>
      <c r="I25" s="23">
        <f>ROUND((G25/(H9+H10+H8)*2),1)</f>
        <v>0.2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14</v>
      </c>
      <c r="H26" s="5" t="s">
        <v>42</v>
      </c>
      <c r="I26" s="23">
        <f>ROUND((G26/(H10+H9+H8)*2),1)</f>
        <v>1.1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1</v>
      </c>
      <c r="H31" s="5" t="s">
        <v>102</v>
      </c>
      <c r="I31" s="23">
        <f>IF(G31=1,1,0)+IF(G31=2,0.5,0)</f>
        <v>1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14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5</v>
      </c>
      <c r="H40" s="5" t="s">
        <v>46</v>
      </c>
      <c r="I40" s="23">
        <f>ROUND(G40/$H$7*4,1)</f>
        <v>1.4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9</v>
      </c>
      <c r="H41" s="5" t="s">
        <v>54</v>
      </c>
      <c r="I41" s="23">
        <f>ROUND(G41/H7*1,1)</f>
        <v>0.6</v>
      </c>
    </row>
    <row r="42" spans="1:11" ht="15">
      <c r="A42" s="147">
        <v>30</v>
      </c>
      <c r="B42" s="151"/>
      <c r="C42" s="62"/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15">
      <c r="A43" s="148"/>
      <c r="B43" s="151"/>
      <c r="C43" s="171" t="s">
        <v>16</v>
      </c>
      <c r="D43" s="14" t="s">
        <v>56</v>
      </c>
      <c r="E43" s="156" t="s">
        <v>49</v>
      </c>
      <c r="F43" s="156"/>
      <c r="G43" s="20">
        <v>14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5">
      <c r="A44" s="148"/>
      <c r="B44" s="151"/>
      <c r="C44" s="171"/>
      <c r="D44" s="14" t="s">
        <v>57</v>
      </c>
      <c r="E44" s="156" t="s">
        <v>49</v>
      </c>
      <c r="F44" s="156"/>
      <c r="G44" s="20">
        <v>14</v>
      </c>
      <c r="H44" s="5" t="s">
        <v>47</v>
      </c>
      <c r="I44" s="23">
        <f>ROUND(G44/$H$7*3,1)</f>
        <v>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5">
      <c r="A45" s="148"/>
      <c r="B45" s="151"/>
      <c r="C45" s="171"/>
      <c r="D45" s="14" t="s">
        <v>58</v>
      </c>
      <c r="E45" s="156" t="s">
        <v>49</v>
      </c>
      <c r="F45" s="156"/>
      <c r="G45" s="20">
        <v>8</v>
      </c>
      <c r="H45" s="5" t="s">
        <v>46</v>
      </c>
      <c r="I45" s="23">
        <f>ROUND(G45/$H$7*4,1)</f>
        <v>2.3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71"/>
      <c r="D46" s="14" t="s">
        <v>59</v>
      </c>
      <c r="E46" s="156" t="s">
        <v>49</v>
      </c>
      <c r="F46" s="156"/>
      <c r="G46" s="20">
        <v>2</v>
      </c>
      <c r="H46" s="5" t="s">
        <v>55</v>
      </c>
      <c r="I46" s="23">
        <f>ROUND(G46/$H$7*5,1)</f>
        <v>0.7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0</v>
      </c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53.099999999999994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D42:I42"/>
    <mergeCell ref="C43:C46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8.1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17.6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18.1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23.959999999999997</v>
      </c>
      <c r="D4" s="128" t="s">
        <v>174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59.66</v>
      </c>
      <c r="D5" s="128" t="s">
        <v>175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62.0464</v>
      </c>
      <c r="D6" s="120" t="s">
        <v>176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43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6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1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57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57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8</v>
      </c>
      <c r="H20" s="5" t="s">
        <v>47</v>
      </c>
      <c r="I20" s="23">
        <f>ROUND((G20/H7*3),1)</f>
        <v>0.6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8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1</v>
      </c>
      <c r="H25" s="5" t="s">
        <v>42</v>
      </c>
      <c r="I25" s="23">
        <f>ROUND((G25/(H9+H10+H8)*2),1)</f>
        <v>0.3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1</v>
      </c>
      <c r="H26" s="5" t="s">
        <v>42</v>
      </c>
      <c r="I26" s="23">
        <f>ROUND((G26/(H10+H9+H8)*2),1)</f>
        <v>0.3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43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23</v>
      </c>
      <c r="H40" s="5" t="s">
        <v>46</v>
      </c>
      <c r="I40" s="23">
        <f>ROUND(G40/$H$7*4,1)</f>
        <v>2.1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20</v>
      </c>
      <c r="H41" s="5" t="s">
        <v>54</v>
      </c>
      <c r="I41" s="23">
        <f>ROUND(G41/H7*1,1)</f>
        <v>0.5</v>
      </c>
    </row>
    <row r="42" spans="1:11" ht="15">
      <c r="A42" s="147">
        <v>30</v>
      </c>
      <c r="B42" s="151"/>
      <c r="C42" s="62"/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15">
      <c r="A43" s="148"/>
      <c r="B43" s="151"/>
      <c r="C43" s="171" t="s">
        <v>16</v>
      </c>
      <c r="D43" s="14" t="s">
        <v>56</v>
      </c>
      <c r="E43" s="156" t="s">
        <v>49</v>
      </c>
      <c r="F43" s="156"/>
      <c r="G43" s="20">
        <v>43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5">
      <c r="A44" s="148"/>
      <c r="B44" s="151"/>
      <c r="C44" s="171"/>
      <c r="D44" s="14" t="s">
        <v>57</v>
      </c>
      <c r="E44" s="156" t="s">
        <v>49</v>
      </c>
      <c r="F44" s="156"/>
      <c r="G44" s="20">
        <v>30</v>
      </c>
      <c r="H44" s="5" t="s">
        <v>47</v>
      </c>
      <c r="I44" s="23">
        <f>ROUND(G44/$H$7*3,1)</f>
        <v>2.1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5">
      <c r="A45" s="148"/>
      <c r="B45" s="151"/>
      <c r="C45" s="171"/>
      <c r="D45" s="14" t="s">
        <v>58</v>
      </c>
      <c r="E45" s="156" t="s">
        <v>49</v>
      </c>
      <c r="F45" s="156"/>
      <c r="G45" s="20">
        <v>16</v>
      </c>
      <c r="H45" s="5" t="s">
        <v>46</v>
      </c>
      <c r="I45" s="23">
        <f>ROUND(G45/$H$7*4,1)</f>
        <v>1.5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71"/>
      <c r="D46" s="14" t="s">
        <v>59</v>
      </c>
      <c r="E46" s="156" t="s">
        <v>49</v>
      </c>
      <c r="F46" s="156"/>
      <c r="G46" s="20">
        <v>2</v>
      </c>
      <c r="H46" s="5" t="s">
        <v>55</v>
      </c>
      <c r="I46" s="23">
        <f>ROUND(G46/$H$7*5,1)</f>
        <v>0.2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2</v>
      </c>
      <c r="H48" s="5" t="s">
        <v>60</v>
      </c>
      <c r="I48" s="23">
        <f>G48*0.1</f>
        <v>0.2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2</v>
      </c>
      <c r="H49" s="5" t="s">
        <v>32</v>
      </c>
      <c r="I49" s="23">
        <f>G49*0.2</f>
        <v>0.4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4</v>
      </c>
      <c r="H50" s="5" t="s">
        <v>33</v>
      </c>
      <c r="I50" s="23">
        <f>G50*0.3</f>
        <v>1.2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4</v>
      </c>
      <c r="H53" s="5" t="s">
        <v>33</v>
      </c>
      <c r="I53" s="23">
        <f>G53*0.3</f>
        <v>1.2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1</v>
      </c>
      <c r="H54" s="5" t="s">
        <v>31</v>
      </c>
      <c r="I54" s="23">
        <f>G54*0.5</f>
        <v>0.5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23</v>
      </c>
      <c r="H56" s="5" t="s">
        <v>64</v>
      </c>
      <c r="I56" s="23">
        <f>G56*0.02</f>
        <v>0.46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20</v>
      </c>
      <c r="H57" s="5" t="s">
        <v>90</v>
      </c>
      <c r="I57" s="23">
        <f>ROUND(G57*2/24,1)</f>
        <v>1.7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4</v>
      </c>
      <c r="H58" s="5" t="s">
        <v>89</v>
      </c>
      <c r="I58" s="23">
        <f>G58*0.1</f>
        <v>0.4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59.66000000000002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D42:I42"/>
    <mergeCell ref="C43:C46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8.1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14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11.5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10.3</v>
      </c>
      <c r="D4" s="128" t="s">
        <v>242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35.8</v>
      </c>
      <c r="D5" s="128" t="s">
        <v>243</v>
      </c>
      <c r="E5" s="129"/>
      <c r="F5" s="129"/>
      <c r="G5" s="129"/>
      <c r="H5" s="129"/>
      <c r="I5" s="130"/>
      <c r="J5" s="4"/>
    </row>
    <row r="6" spans="1:10" ht="16.5" thickBot="1">
      <c r="A6" s="118">
        <v>1.17</v>
      </c>
      <c r="B6" s="119"/>
      <c r="C6" s="63">
        <f>C5*A6</f>
        <v>41.885999999999996</v>
      </c>
      <c r="D6" s="172" t="s">
        <v>244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12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2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2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68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68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1</v>
      </c>
      <c r="H15" s="5" t="s">
        <v>39</v>
      </c>
      <c r="I15" s="23">
        <f>IF(G15=1,1,0)+IF(G15=2,2,0)</f>
        <v>1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f>-G211</f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2</v>
      </c>
      <c r="H24" s="5" t="s">
        <v>42</v>
      </c>
      <c r="I24" s="23">
        <f>ROUND((G24/(H8+H9+H10)*2),1)</f>
        <v>1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2</v>
      </c>
      <c r="H26" s="5" t="s">
        <v>42</v>
      </c>
      <c r="I26" s="23">
        <f>ROUND((G26/(H10+H9+H8)*2),1)</f>
        <v>1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0</v>
      </c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0</v>
      </c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2</v>
      </c>
      <c r="H32" s="5" t="s">
        <v>102</v>
      </c>
      <c r="I32" s="23">
        <f>IF(G32=1,1,0)+IF(G32=2,0.5,0)</f>
        <v>0.5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12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0</v>
      </c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12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62"/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15">
      <c r="A43" s="148"/>
      <c r="B43" s="151"/>
      <c r="C43" s="171" t="s">
        <v>16</v>
      </c>
      <c r="D43" s="14" t="s">
        <v>56</v>
      </c>
      <c r="E43" s="156" t="s">
        <v>49</v>
      </c>
      <c r="F43" s="156"/>
      <c r="G43" s="20">
        <v>6</v>
      </c>
      <c r="H43" s="5" t="s">
        <v>42</v>
      </c>
      <c r="I43" s="23">
        <f>ROUND(G43/$H$7*2,1)</f>
        <v>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5">
      <c r="A44" s="148"/>
      <c r="B44" s="151"/>
      <c r="C44" s="171"/>
      <c r="D44" s="14" t="s">
        <v>57</v>
      </c>
      <c r="E44" s="156" t="s">
        <v>49</v>
      </c>
      <c r="F44" s="156"/>
      <c r="G44" s="20">
        <v>3</v>
      </c>
      <c r="H44" s="5" t="s">
        <v>47</v>
      </c>
      <c r="I44" s="23">
        <f>ROUND(G44/$H$7*3,1)</f>
        <v>0.8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5">
      <c r="A45" s="148"/>
      <c r="B45" s="151"/>
      <c r="C45" s="171"/>
      <c r="D45" s="14" t="s">
        <v>58</v>
      </c>
      <c r="E45" s="156" t="s">
        <v>49</v>
      </c>
      <c r="F45" s="156"/>
      <c r="G45" s="20">
        <v>0</v>
      </c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71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/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1</v>
      </c>
      <c r="H50" s="5" t="s">
        <v>33</v>
      </c>
      <c r="I50" s="23">
        <f>G50*0.3</f>
        <v>0.3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0</v>
      </c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35.8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E61:F61"/>
    <mergeCell ref="D1:I3"/>
    <mergeCell ref="E14:F14"/>
    <mergeCell ref="E66:F66"/>
    <mergeCell ref="E67:F67"/>
    <mergeCell ref="C59:C67"/>
    <mergeCell ref="B39:B67"/>
    <mergeCell ref="E46:F46"/>
    <mergeCell ref="E41:F41"/>
    <mergeCell ref="E39:F39"/>
    <mergeCell ref="E40:F40"/>
    <mergeCell ref="E45:F45"/>
    <mergeCell ref="D52:I52"/>
    <mergeCell ref="E55:F55"/>
    <mergeCell ref="E59:F59"/>
    <mergeCell ref="A2:B2"/>
    <mergeCell ref="A3:B3"/>
    <mergeCell ref="K1:L3"/>
    <mergeCell ref="B23:B38"/>
    <mergeCell ref="E50:F50"/>
    <mergeCell ref="E48:F48"/>
    <mergeCell ref="D63:I63"/>
    <mergeCell ref="E15:F15"/>
    <mergeCell ref="A1:C1"/>
    <mergeCell ref="C47:C58"/>
    <mergeCell ref="E44:F44"/>
    <mergeCell ref="D42:I42"/>
    <mergeCell ref="E30:F30"/>
    <mergeCell ref="E32:F32"/>
    <mergeCell ref="E33:F33"/>
    <mergeCell ref="C39:C41"/>
    <mergeCell ref="E21:F21"/>
    <mergeCell ref="C21:C22"/>
    <mergeCell ref="E37:F37"/>
    <mergeCell ref="C37:C38"/>
    <mergeCell ref="E28:F28"/>
    <mergeCell ref="C23:C26"/>
    <mergeCell ref="E31:F31"/>
    <mergeCell ref="A4:B4"/>
    <mergeCell ref="A42:A46"/>
    <mergeCell ref="A7:G7"/>
    <mergeCell ref="A8:G8"/>
    <mergeCell ref="A9:G9"/>
    <mergeCell ref="A10:G10"/>
    <mergeCell ref="E17:F17"/>
    <mergeCell ref="C13:C16"/>
    <mergeCell ref="E23:F23"/>
    <mergeCell ref="E24:F24"/>
    <mergeCell ref="E16:F16"/>
    <mergeCell ref="B13:B22"/>
    <mergeCell ref="E22:F22"/>
    <mergeCell ref="C17:C20"/>
    <mergeCell ref="E20:F20"/>
    <mergeCell ref="E18:F18"/>
    <mergeCell ref="E19:F19"/>
    <mergeCell ref="A5:B5"/>
    <mergeCell ref="A6:B6"/>
    <mergeCell ref="D5:I5"/>
    <mergeCell ref="D6:I6"/>
    <mergeCell ref="C12:D12"/>
    <mergeCell ref="A11:G11"/>
    <mergeCell ref="E62:F62"/>
    <mergeCell ref="E58:F58"/>
    <mergeCell ref="E54:F54"/>
    <mergeCell ref="E49:F49"/>
    <mergeCell ref="E34:F34"/>
    <mergeCell ref="E25:F25"/>
    <mergeCell ref="E26:F26"/>
    <mergeCell ref="E38:F38"/>
    <mergeCell ref="E27:F27"/>
    <mergeCell ref="E35:F35"/>
    <mergeCell ref="E57:F57"/>
    <mergeCell ref="D47:I47"/>
    <mergeCell ref="D4:I4"/>
    <mergeCell ref="C30:C36"/>
    <mergeCell ref="E29:F29"/>
    <mergeCell ref="E51:F51"/>
    <mergeCell ref="E13:F13"/>
    <mergeCell ref="C43:C46"/>
    <mergeCell ref="C27:C29"/>
    <mergeCell ref="E36:F36"/>
    <mergeCell ref="E56:F56"/>
    <mergeCell ref="E43:F43"/>
    <mergeCell ref="A68:H68"/>
    <mergeCell ref="A63:A67"/>
    <mergeCell ref="E60:F60"/>
    <mergeCell ref="E64:F64"/>
    <mergeCell ref="E65:F65"/>
    <mergeCell ref="A52:A55"/>
    <mergeCell ref="E53:F53"/>
    <mergeCell ref="A47:A51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12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6.7</v>
      </c>
      <c r="D4" s="128" t="s">
        <v>177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33.7</v>
      </c>
      <c r="D5" s="128" t="s">
        <v>178</v>
      </c>
      <c r="E5" s="129"/>
      <c r="F5" s="129"/>
      <c r="G5" s="129"/>
      <c r="H5" s="129"/>
      <c r="I5" s="130"/>
      <c r="J5" s="4"/>
    </row>
    <row r="6" spans="1:10" ht="16.5" thickBot="1">
      <c r="A6" s="118">
        <v>1</v>
      </c>
      <c r="B6" s="119"/>
      <c r="C6" s="44">
        <f>C5*A6</f>
        <v>33.7</v>
      </c>
      <c r="D6" s="120" t="s">
        <v>179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24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1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/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/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18</v>
      </c>
      <c r="I11" s="47" t="s">
        <v>75</v>
      </c>
    </row>
    <row r="12" spans="1:9" s="13" customFormat="1" ht="49.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18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/>
      <c r="H16" s="5" t="s">
        <v>69</v>
      </c>
      <c r="I16" s="23">
        <f>IF(G16=1,1,0)</f>
        <v>0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24</v>
      </c>
      <c r="H20" s="5" t="s">
        <v>47</v>
      </c>
      <c r="I20" s="23">
        <f>ROUND((G20/H7*3),1)</f>
        <v>3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/>
      <c r="H21" s="16" t="s">
        <v>97</v>
      </c>
      <c r="I21" s="23">
        <f>IF(G21=1,1.5,1)</f>
        <v>1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/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4">
        <v>1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2</v>
      </c>
      <c r="H29" s="5" t="s">
        <v>102</v>
      </c>
      <c r="I29" s="23">
        <f>IF(G29=1,1,0)+IF(G29=2,0.5,0)</f>
        <v>0.5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/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/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2</v>
      </c>
      <c r="H32" s="5" t="s">
        <v>102</v>
      </c>
      <c r="I32" s="23">
        <f>IF(G32=1,1,0)+IF(G32=2,0.5,0)</f>
        <v>0.5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/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2</v>
      </c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/>
      <c r="H37" s="5" t="s">
        <v>107</v>
      </c>
      <c r="I37" s="23">
        <f>IF(G37=1,2,0)+IF(G37=2,1,0)</f>
        <v>0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24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/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24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/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/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/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/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/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/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1</v>
      </c>
      <c r="H54" s="5" t="s">
        <v>31</v>
      </c>
      <c r="I54" s="23">
        <f>G54*0.5</f>
        <v>0.5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1</v>
      </c>
      <c r="H57" s="5" t="s">
        <v>90</v>
      </c>
      <c r="I57" s="23">
        <f>ROUND(G57*2/24,1)</f>
        <v>0.1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33.7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16.2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17.5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17.76</v>
      </c>
      <c r="D4" s="128" t="s">
        <v>182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51.46000000000001</v>
      </c>
      <c r="D5" s="128" t="s">
        <v>181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53.51840000000001</v>
      </c>
      <c r="D6" s="120" t="s">
        <v>180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51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5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5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18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18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21</v>
      </c>
      <c r="H20" s="5" t="s">
        <v>47</v>
      </c>
      <c r="I20" s="23">
        <f>ROUND((G20/H7*3),1)</f>
        <v>1.2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4</v>
      </c>
      <c r="H24" s="5" t="s">
        <v>42</v>
      </c>
      <c r="I24" s="23">
        <f>ROUND((G24/(H8+H9+H10)*2),1)</f>
        <v>0.7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1</v>
      </c>
      <c r="H25" s="5" t="s">
        <v>42</v>
      </c>
      <c r="I25" s="23">
        <f>ROUND((G25/(H9+H10+H8)*2),1)</f>
        <v>0.2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6</v>
      </c>
      <c r="H26" s="5" t="s">
        <v>42</v>
      </c>
      <c r="I26" s="23">
        <f>ROUND((G26/(H10+H9+H8)*2),1)</f>
        <v>1.1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51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6</v>
      </c>
      <c r="H40" s="5" t="s">
        <v>46</v>
      </c>
      <c r="I40" s="23">
        <f>ROUND(G40/$H$7*4,1)</f>
        <v>0.5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45</v>
      </c>
      <c r="H41" s="5" t="s">
        <v>54</v>
      </c>
      <c r="I41" s="23">
        <f>ROUND(G41/H7*1,1)</f>
        <v>0.9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11</v>
      </c>
      <c r="H43" s="5" t="s">
        <v>42</v>
      </c>
      <c r="I43" s="23">
        <f>ROUND(G43/$H$7*2,1)</f>
        <v>0.4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9</v>
      </c>
      <c r="H44" s="5" t="s">
        <v>47</v>
      </c>
      <c r="I44" s="23">
        <f>ROUND(G44/$H$7*3,1)</f>
        <v>0.5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8</v>
      </c>
      <c r="H45" s="5" t="s">
        <v>46</v>
      </c>
      <c r="I45" s="23">
        <f>ROUND(G45/$H$7*4,1)</f>
        <v>0.6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4</v>
      </c>
      <c r="H46" s="5" t="s">
        <v>55</v>
      </c>
      <c r="I46" s="23">
        <f>ROUND(G46/$H$7*5,1)</f>
        <v>0.4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1</v>
      </c>
      <c r="H54" s="5" t="s">
        <v>31</v>
      </c>
      <c r="I54" s="23">
        <f>G54*0.5</f>
        <v>0.5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8</v>
      </c>
      <c r="H56" s="5" t="s">
        <v>64</v>
      </c>
      <c r="I56" s="23">
        <f>G56*0.02</f>
        <v>0.16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6</v>
      </c>
      <c r="H57" s="5" t="s">
        <v>90</v>
      </c>
      <c r="I57" s="23">
        <f>ROUND(G57*2/24,1)</f>
        <v>0.5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10</v>
      </c>
      <c r="H58" s="5" t="s">
        <v>89</v>
      </c>
      <c r="I58" s="23">
        <f>G58*0.1</f>
        <v>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1</v>
      </c>
      <c r="H64" s="5" t="s">
        <v>70</v>
      </c>
      <c r="I64" s="23">
        <f>IF(G64=1,0.3,0)</f>
        <v>0.3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51.459999999999994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A47:A51"/>
    <mergeCell ref="C37:C38"/>
    <mergeCell ref="C27:C29"/>
    <mergeCell ref="C30:C36"/>
    <mergeCell ref="K1:L3"/>
    <mergeCell ref="A52:A55"/>
    <mergeCell ref="E27:F27"/>
    <mergeCell ref="A68:H68"/>
    <mergeCell ref="A42:A46"/>
    <mergeCell ref="E44:F44"/>
    <mergeCell ref="E45:F45"/>
    <mergeCell ref="D42:I42"/>
    <mergeCell ref="A63:A67"/>
    <mergeCell ref="A1:C1"/>
    <mergeCell ref="A2:B2"/>
    <mergeCell ref="A3:B3"/>
    <mergeCell ref="A4:B4"/>
    <mergeCell ref="D1:I3"/>
    <mergeCell ref="E38:F38"/>
    <mergeCell ref="E33:F33"/>
    <mergeCell ref="E35:F35"/>
    <mergeCell ref="E23:F23"/>
    <mergeCell ref="E24:F24"/>
    <mergeCell ref="E37:F37"/>
    <mergeCell ref="E48:F48"/>
    <mergeCell ref="E49:F49"/>
    <mergeCell ref="B23:B38"/>
    <mergeCell ref="D5:I5"/>
    <mergeCell ref="D6:I6"/>
    <mergeCell ref="D4:I4"/>
    <mergeCell ref="E31:F31"/>
    <mergeCell ref="E34:F34"/>
    <mergeCell ref="A5:B5"/>
    <mergeCell ref="A6:B6"/>
    <mergeCell ref="E32:F32"/>
    <mergeCell ref="E36:F36"/>
    <mergeCell ref="E28:F28"/>
    <mergeCell ref="E30:F30"/>
    <mergeCell ref="E26:F26"/>
    <mergeCell ref="E29:F29"/>
    <mergeCell ref="E25:F25"/>
    <mergeCell ref="C17:C20"/>
    <mergeCell ref="E18:F18"/>
    <mergeCell ref="E21:F21"/>
    <mergeCell ref="C23:C26"/>
    <mergeCell ref="E22:F22"/>
    <mergeCell ref="E20:F20"/>
    <mergeCell ref="B13:B22"/>
    <mergeCell ref="E13:F13"/>
    <mergeCell ref="E14:F14"/>
    <mergeCell ref="C13:C16"/>
    <mergeCell ref="E15:F15"/>
    <mergeCell ref="E17:F17"/>
    <mergeCell ref="E16:F16"/>
    <mergeCell ref="E19:F19"/>
    <mergeCell ref="C21:C22"/>
    <mergeCell ref="A7:G7"/>
    <mergeCell ref="A8:G8"/>
    <mergeCell ref="A9:G9"/>
    <mergeCell ref="A10:G10"/>
    <mergeCell ref="C12:D12"/>
    <mergeCell ref="A11:G11"/>
    <mergeCell ref="C39:C41"/>
    <mergeCell ref="C42:C46"/>
    <mergeCell ref="E54:F54"/>
    <mergeCell ref="C59:C67"/>
    <mergeCell ref="C47:C58"/>
    <mergeCell ref="E65:F65"/>
    <mergeCell ref="E50:F50"/>
    <mergeCell ref="D47:I47"/>
    <mergeCell ref="E51:F51"/>
    <mergeCell ref="E53:F53"/>
    <mergeCell ref="B39:B67"/>
    <mergeCell ref="E46:F46"/>
    <mergeCell ref="E41:F41"/>
    <mergeCell ref="E39:F39"/>
    <mergeCell ref="E40:F40"/>
    <mergeCell ref="E55:F55"/>
    <mergeCell ref="E67:F67"/>
    <mergeCell ref="E57:F57"/>
    <mergeCell ref="E56:F56"/>
    <mergeCell ref="E43:F43"/>
    <mergeCell ref="D63:I63"/>
    <mergeCell ref="E62:F62"/>
    <mergeCell ref="E64:F64"/>
    <mergeCell ref="E66:F66"/>
    <mergeCell ref="D52:I52"/>
    <mergeCell ref="E60:F60"/>
    <mergeCell ref="E59:F59"/>
    <mergeCell ref="E61:F61"/>
    <mergeCell ref="E58:F58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15.8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18.5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17.599999999999998</v>
      </c>
      <c r="D4" s="128" t="s">
        <v>183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51.89999999999999</v>
      </c>
      <c r="D5" s="128" t="s">
        <v>184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53.97599999999999</v>
      </c>
      <c r="D6" s="120" t="s">
        <v>185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70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24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24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18</v>
      </c>
      <c r="H20" s="5" t="s">
        <v>47</v>
      </c>
      <c r="I20" s="23">
        <f>ROUND((G20/H7*3),1)</f>
        <v>0.8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4">
        <v>3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60</v>
      </c>
      <c r="H39" s="26" t="s">
        <v>42</v>
      </c>
      <c r="I39" s="27">
        <f>ROUND(G39/H7*2,1)</f>
        <v>1.7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24</v>
      </c>
      <c r="H40" s="5" t="s">
        <v>46</v>
      </c>
      <c r="I40" s="23">
        <f>ROUND(G40/$H$7*4,1)</f>
        <v>1.4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46</v>
      </c>
      <c r="H41" s="5" t="s">
        <v>54</v>
      </c>
      <c r="I41" s="23">
        <f>ROUND(G41/H7*1,1)</f>
        <v>0.7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60</v>
      </c>
      <c r="H43" s="5" t="s">
        <v>42</v>
      </c>
      <c r="I43" s="23">
        <f>ROUND(G43/$H$7*2,1)</f>
        <v>1.7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21</v>
      </c>
      <c r="H44" s="5" t="s">
        <v>47</v>
      </c>
      <c r="I44" s="23">
        <f>ROUND(G44/$H$7*3,1)</f>
        <v>0.9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54</v>
      </c>
      <c r="H45" s="5" t="s">
        <v>46</v>
      </c>
      <c r="I45" s="23">
        <f>ROUND(G45/$H$7*4,1)</f>
        <v>3.1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4</v>
      </c>
      <c r="H48" s="5" t="s">
        <v>60</v>
      </c>
      <c r="I48" s="23">
        <f>G48*0.1</f>
        <v>0.4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/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1</v>
      </c>
      <c r="H50" s="5" t="s">
        <v>33</v>
      </c>
      <c r="I50" s="23">
        <f>G50*0.3</f>
        <v>0.3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/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1</v>
      </c>
      <c r="H54" s="5" t="s">
        <v>31</v>
      </c>
      <c r="I54" s="23">
        <f>G54*0.5</f>
        <v>0.5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10</v>
      </c>
      <c r="H56" s="5" t="s">
        <v>64</v>
      </c>
      <c r="I56" s="23">
        <f>G56*0.02</f>
        <v>0.2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2</v>
      </c>
      <c r="H57" s="5" t="s">
        <v>90</v>
      </c>
      <c r="I57" s="23">
        <f>ROUND(G57*2/24,1)</f>
        <v>0.2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1</v>
      </c>
      <c r="H64" s="5" t="s">
        <v>70</v>
      </c>
      <c r="I64" s="23">
        <f>IF(G64=1,0.3,0)</f>
        <v>0.3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51.900000000000006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16.5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16.8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9.5</v>
      </c>
      <c r="D4" s="128" t="s">
        <v>186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42.8</v>
      </c>
      <c r="D5" s="128" t="s">
        <v>187</v>
      </c>
      <c r="E5" s="129"/>
      <c r="F5" s="129"/>
      <c r="G5" s="129"/>
      <c r="H5" s="129"/>
      <c r="I5" s="130"/>
      <c r="J5" s="4"/>
    </row>
    <row r="6" spans="1:10" ht="16.5" thickBot="1">
      <c r="A6" s="118">
        <v>1.17</v>
      </c>
      <c r="B6" s="119"/>
      <c r="C6" s="63">
        <f>C5*A6</f>
        <v>50.07599999999999</v>
      </c>
      <c r="D6" s="120" t="s">
        <v>188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45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1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27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27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22</v>
      </c>
      <c r="H20" s="5" t="s">
        <v>47</v>
      </c>
      <c r="I20" s="23">
        <f>ROUND((G20/H7*3),1)</f>
        <v>1.5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5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1</v>
      </c>
      <c r="H25" s="5" t="s">
        <v>42</v>
      </c>
      <c r="I25" s="23">
        <f>ROUND((G25/(H9+H10+H8)*2),1)</f>
        <v>0.4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1</v>
      </c>
      <c r="H26" s="5" t="s">
        <v>42</v>
      </c>
      <c r="I26" s="23">
        <f>ROUND((G26/(H10+H9+H8)*2),1)</f>
        <v>0.4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0</v>
      </c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0</v>
      </c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45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/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45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12</v>
      </c>
      <c r="H43" s="5" t="s">
        <v>42</v>
      </c>
      <c r="I43" s="23">
        <f>ROUND(G43/$H$7*2,1)</f>
        <v>0.5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6</v>
      </c>
      <c r="H44" s="5" t="s">
        <v>47</v>
      </c>
      <c r="I44" s="23">
        <f>ROUND(G44/$H$7*3,1)</f>
        <v>0.4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0</v>
      </c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42.8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13.5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14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16.68</v>
      </c>
      <c r="D4" s="128" t="s">
        <v>118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44.18</v>
      </c>
      <c r="D5" s="128" t="s">
        <v>119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45.9472</v>
      </c>
      <c r="D6" s="120" t="s">
        <v>120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24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4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3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2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18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18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0.5</v>
      </c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2</v>
      </c>
      <c r="H23" s="5" t="s">
        <v>51</v>
      </c>
      <c r="I23" s="22">
        <f>IF(G23=1,2,1)</f>
        <v>1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2</v>
      </c>
      <c r="H24" s="5" t="s">
        <v>42</v>
      </c>
      <c r="I24" s="23">
        <f>ROUND((G24/(H8+H9+H10)*2),1)</f>
        <v>0.4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2</v>
      </c>
      <c r="H25" s="5" t="s">
        <v>42</v>
      </c>
      <c r="I25" s="23">
        <f>ROUND((G25/(H9+H10+H8)*2),1)</f>
        <v>0.4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3</v>
      </c>
      <c r="H26" s="5" t="s">
        <v>42</v>
      </c>
      <c r="I26" s="23">
        <f>ROUND((G26/(H10+H9+H8)*2),1)</f>
        <v>0.7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2</v>
      </c>
      <c r="H27" s="5" t="s">
        <v>51</v>
      </c>
      <c r="I27" s="23">
        <f>IF(G27=1,2,1)</f>
        <v>1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14</v>
      </c>
      <c r="H39" s="26" t="s">
        <v>42</v>
      </c>
      <c r="I39" s="27">
        <f>ROUND(G39/H7*2,1)</f>
        <v>1.2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14</v>
      </c>
      <c r="H40" s="5" t="s">
        <v>46</v>
      </c>
      <c r="I40" s="23">
        <f>ROUND(G40/$H$7*4,1)</f>
        <v>2.3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10</v>
      </c>
      <c r="H41" s="5" t="s">
        <v>54</v>
      </c>
      <c r="I41" s="23">
        <f>ROUND(G41/H7*1,1)</f>
        <v>0.4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24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3</v>
      </c>
      <c r="H44" s="5" t="s">
        <v>47</v>
      </c>
      <c r="I44" s="23">
        <f>ROUND(G44/$H$7*3,1)</f>
        <v>0.4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1</v>
      </c>
      <c r="H45" s="5" t="s">
        <v>46</v>
      </c>
      <c r="I45" s="23">
        <f>ROUND(G45/$H$7*4,1)</f>
        <v>0.2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1</v>
      </c>
      <c r="H51" s="5" t="s">
        <v>31</v>
      </c>
      <c r="I51" s="23">
        <f>G51*0.4</f>
        <v>0.4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1</v>
      </c>
      <c r="H54" s="5" t="s">
        <v>31</v>
      </c>
      <c r="I54" s="23">
        <f>G54*0.5</f>
        <v>0.5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4</v>
      </c>
      <c r="H56" s="5" t="s">
        <v>64</v>
      </c>
      <c r="I56" s="23">
        <f>G56*0.02</f>
        <v>0.08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4</v>
      </c>
      <c r="H57" s="5" t="s">
        <v>90</v>
      </c>
      <c r="I57" s="23">
        <f>ROUND(G57*2/24,1)</f>
        <v>0.3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44.18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1:I3"/>
    <mergeCell ref="E14:F14"/>
    <mergeCell ref="K1:L3"/>
    <mergeCell ref="D63:I63"/>
    <mergeCell ref="E62:F62"/>
    <mergeCell ref="E65:F65"/>
    <mergeCell ref="E57:F57"/>
    <mergeCell ref="E64:F64"/>
    <mergeCell ref="E60:F60"/>
    <mergeCell ref="E59:F59"/>
    <mergeCell ref="E61:F61"/>
    <mergeCell ref="E23:F23"/>
    <mergeCell ref="E13:F13"/>
    <mergeCell ref="C13:C16"/>
    <mergeCell ref="E66:F66"/>
    <mergeCell ref="E45:F45"/>
    <mergeCell ref="D47:I47"/>
    <mergeCell ref="E48:F48"/>
    <mergeCell ref="A1:C1"/>
    <mergeCell ref="A7:G7"/>
    <mergeCell ref="A8:G8"/>
    <mergeCell ref="A9:G9"/>
    <mergeCell ref="B13:B22"/>
    <mergeCell ref="A10:G10"/>
    <mergeCell ref="E18:F18"/>
    <mergeCell ref="E20:F20"/>
    <mergeCell ref="C12:D12"/>
    <mergeCell ref="A11:G11"/>
    <mergeCell ref="E29:F29"/>
    <mergeCell ref="E37:F37"/>
    <mergeCell ref="E44:F44"/>
    <mergeCell ref="C42:C46"/>
    <mergeCell ref="C27:C29"/>
    <mergeCell ref="D42:I42"/>
    <mergeCell ref="A68:H68"/>
    <mergeCell ref="E19:F19"/>
    <mergeCell ref="E21:F21"/>
    <mergeCell ref="C21:C22"/>
    <mergeCell ref="A52:A55"/>
    <mergeCell ref="A63:A67"/>
    <mergeCell ref="E30:F30"/>
    <mergeCell ref="E33:F33"/>
    <mergeCell ref="E35:F35"/>
    <mergeCell ref="E58:F58"/>
    <mergeCell ref="E26:F26"/>
    <mergeCell ref="D4:I4"/>
    <mergeCell ref="A5:B5"/>
    <mergeCell ref="A6:B6"/>
    <mergeCell ref="D5:I5"/>
    <mergeCell ref="D6:I6"/>
    <mergeCell ref="C23:C26"/>
    <mergeCell ref="E15:F15"/>
    <mergeCell ref="E17:F17"/>
    <mergeCell ref="E24:F24"/>
    <mergeCell ref="E16:F16"/>
    <mergeCell ref="C30:C36"/>
    <mergeCell ref="A2:B2"/>
    <mergeCell ref="A3:B3"/>
    <mergeCell ref="A4:B4"/>
    <mergeCell ref="C17:C20"/>
    <mergeCell ref="B23:B38"/>
    <mergeCell ref="E22:F22"/>
    <mergeCell ref="E27:F27"/>
    <mergeCell ref="E25:F25"/>
    <mergeCell ref="E40:F40"/>
    <mergeCell ref="E51:F51"/>
    <mergeCell ref="E67:F67"/>
    <mergeCell ref="E56:F56"/>
    <mergeCell ref="E43:F43"/>
    <mergeCell ref="C59:C67"/>
    <mergeCell ref="C47:C58"/>
    <mergeCell ref="E31:F31"/>
    <mergeCell ref="E55:F55"/>
    <mergeCell ref="C39:C41"/>
    <mergeCell ref="E46:F46"/>
    <mergeCell ref="A47:A51"/>
    <mergeCell ref="C37:C38"/>
    <mergeCell ref="A42:A46"/>
    <mergeCell ref="B39:B67"/>
    <mergeCell ref="E41:F41"/>
    <mergeCell ref="E39:F39"/>
    <mergeCell ref="E54:F54"/>
    <mergeCell ref="E28:F28"/>
    <mergeCell ref="E53:F53"/>
    <mergeCell ref="E34:F34"/>
    <mergeCell ref="E32:F32"/>
    <mergeCell ref="E50:F50"/>
    <mergeCell ref="E38:F38"/>
    <mergeCell ref="D52:I52"/>
    <mergeCell ref="E49:F49"/>
    <mergeCell ref="E36:F3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8.1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8.5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13.3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4.3</v>
      </c>
      <c r="D4" s="128" t="s">
        <v>228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26.1</v>
      </c>
      <c r="D5" s="128" t="s">
        <v>229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28.449000000000005</v>
      </c>
      <c r="D6" s="120" t="s">
        <v>230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26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1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2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22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22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1</v>
      </c>
      <c r="H15" s="5" t="s">
        <v>39</v>
      </c>
      <c r="I15" s="23">
        <f>IF(G15=1,1,0)+IF(G15=2,2,0)</f>
        <v>1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/>
      <c r="H16" s="5" t="s">
        <v>69</v>
      </c>
      <c r="I16" s="23">
        <f>IF(G16=1,1,0)</f>
        <v>0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/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/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/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3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2</v>
      </c>
      <c r="H25" s="5" t="s">
        <v>42</v>
      </c>
      <c r="I25" s="23">
        <f>ROUND((G25/(H9+H10+H8)*2),1)</f>
        <v>1.3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/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/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/>
      <c r="H34" s="5" t="s">
        <v>68</v>
      </c>
      <c r="I34" s="23">
        <f>IF(G34=1,0.5,0)</f>
        <v>0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/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/>
      <c r="H39" s="26" t="s">
        <v>42</v>
      </c>
      <c r="I39" s="27">
        <f>ROUND(G39/H7*2,1)</f>
        <v>0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26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/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62"/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15">
      <c r="A43" s="148"/>
      <c r="B43" s="151"/>
      <c r="C43" s="171" t="s">
        <v>16</v>
      </c>
      <c r="D43" s="14" t="s">
        <v>56</v>
      </c>
      <c r="E43" s="156" t="s">
        <v>49</v>
      </c>
      <c r="F43" s="156"/>
      <c r="G43" s="20"/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5">
      <c r="A44" s="148"/>
      <c r="B44" s="151"/>
      <c r="C44" s="171"/>
      <c r="D44" s="14" t="s">
        <v>57</v>
      </c>
      <c r="E44" s="156" t="s">
        <v>49</v>
      </c>
      <c r="F44" s="156"/>
      <c r="G44" s="20"/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5">
      <c r="A45" s="148"/>
      <c r="B45" s="151"/>
      <c r="C45" s="171"/>
      <c r="D45" s="14" t="s">
        <v>58</v>
      </c>
      <c r="E45" s="156" t="s">
        <v>49</v>
      </c>
      <c r="F45" s="156"/>
      <c r="G45" s="20"/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71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/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/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/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/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/>
      <c r="H60" s="5" t="s">
        <v>69</v>
      </c>
      <c r="I60" s="23">
        <f>IF(G60=1,1,0)</f>
        <v>0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/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26.1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A6:B6"/>
    <mergeCell ref="D6:I6"/>
    <mergeCell ref="A7:G7"/>
    <mergeCell ref="A8:G8"/>
    <mergeCell ref="K1:L3"/>
    <mergeCell ref="A4:B4"/>
    <mergeCell ref="D4:I4"/>
    <mergeCell ref="A1:C1"/>
    <mergeCell ref="D1:I3"/>
    <mergeCell ref="A2:B2"/>
    <mergeCell ref="A3:B3"/>
    <mergeCell ref="A5:B5"/>
    <mergeCell ref="D5:I5"/>
    <mergeCell ref="E14:F14"/>
    <mergeCell ref="E15:F15"/>
    <mergeCell ref="E16:F16"/>
    <mergeCell ref="C17:C20"/>
    <mergeCell ref="E17:F17"/>
    <mergeCell ref="E18:F18"/>
    <mergeCell ref="C21:C22"/>
    <mergeCell ref="E21:F21"/>
    <mergeCell ref="E22:F22"/>
    <mergeCell ref="A9:G9"/>
    <mergeCell ref="A10:G10"/>
    <mergeCell ref="A11:G11"/>
    <mergeCell ref="C12:D12"/>
    <mergeCell ref="B13:B22"/>
    <mergeCell ref="C13:C16"/>
    <mergeCell ref="E13:F13"/>
    <mergeCell ref="E37:F37"/>
    <mergeCell ref="B23:B38"/>
    <mergeCell ref="C23:C26"/>
    <mergeCell ref="E23:F23"/>
    <mergeCell ref="E24:F24"/>
    <mergeCell ref="E25:F25"/>
    <mergeCell ref="C27:C29"/>
    <mergeCell ref="C30:C36"/>
    <mergeCell ref="C37:C38"/>
    <mergeCell ref="E38:F38"/>
    <mergeCell ref="E31:F31"/>
    <mergeCell ref="E32:F32"/>
    <mergeCell ref="E33:F33"/>
    <mergeCell ref="E34:F34"/>
    <mergeCell ref="E35:F35"/>
    <mergeCell ref="E36:F36"/>
    <mergeCell ref="E57:F57"/>
    <mergeCell ref="E19:F19"/>
    <mergeCell ref="E20:F20"/>
    <mergeCell ref="E45:F45"/>
    <mergeCell ref="E46:F46"/>
    <mergeCell ref="E26:F26"/>
    <mergeCell ref="E27:F27"/>
    <mergeCell ref="E28:F28"/>
    <mergeCell ref="E29:F29"/>
    <mergeCell ref="E30:F30"/>
    <mergeCell ref="E41:F41"/>
    <mergeCell ref="E54:F54"/>
    <mergeCell ref="E55:F55"/>
    <mergeCell ref="E56:F56"/>
    <mergeCell ref="E50:F50"/>
    <mergeCell ref="E51:F51"/>
    <mergeCell ref="E58:F58"/>
    <mergeCell ref="A42:A46"/>
    <mergeCell ref="D42:I42"/>
    <mergeCell ref="C43:C46"/>
    <mergeCell ref="E43:F43"/>
    <mergeCell ref="E44:F44"/>
    <mergeCell ref="B39:B67"/>
    <mergeCell ref="C39:C41"/>
    <mergeCell ref="E39:F39"/>
    <mergeCell ref="E40:F40"/>
    <mergeCell ref="E61:F61"/>
    <mergeCell ref="E62:F62"/>
    <mergeCell ref="A47:A51"/>
    <mergeCell ref="C47:C58"/>
    <mergeCell ref="D47:I47"/>
    <mergeCell ref="E48:F48"/>
    <mergeCell ref="E49:F49"/>
    <mergeCell ref="A52:A55"/>
    <mergeCell ref="D52:I52"/>
    <mergeCell ref="E53:F53"/>
    <mergeCell ref="A68:H68"/>
    <mergeCell ref="A63:A67"/>
    <mergeCell ref="D63:I63"/>
    <mergeCell ref="E64:F64"/>
    <mergeCell ref="E65:F65"/>
    <mergeCell ref="E66:F66"/>
    <mergeCell ref="E67:F67"/>
    <mergeCell ref="C59:C67"/>
    <mergeCell ref="E59:F59"/>
    <mergeCell ref="E60:F60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16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11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13.809999999999999</v>
      </c>
      <c r="D4" s="128" t="s">
        <v>189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40.81</v>
      </c>
      <c r="D5" s="128" t="s">
        <v>190</v>
      </c>
      <c r="E5" s="129"/>
      <c r="F5" s="129"/>
      <c r="G5" s="129"/>
      <c r="H5" s="129"/>
      <c r="I5" s="130"/>
      <c r="J5" s="4"/>
    </row>
    <row r="6" spans="1:10" ht="16.5" thickBot="1">
      <c r="A6" s="118">
        <v>1</v>
      </c>
      <c r="B6" s="119"/>
      <c r="C6" s="63">
        <f>C5*A6</f>
        <v>40.81</v>
      </c>
      <c r="D6" s="120" t="s">
        <v>191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10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7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26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26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/>
      <c r="H17" s="5" t="s">
        <v>39</v>
      </c>
      <c r="I17" s="23">
        <f>IF(G17=1,1,0)+IF(G17=2,2,0)</f>
        <v>0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10</v>
      </c>
      <c r="H20" s="5" t="s">
        <v>47</v>
      </c>
      <c r="I20" s="23">
        <f>ROUND((G20/H7*3),1)</f>
        <v>3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4">
        <v>7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/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/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/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/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/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10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10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/>
      <c r="H41" s="5" t="s">
        <v>54</v>
      </c>
      <c r="I41" s="23">
        <f>ROUND(G41/H7*1,1)</f>
        <v>0</v>
      </c>
    </row>
    <row r="42" spans="1:11" ht="15" customHeight="1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3</v>
      </c>
      <c r="H43" s="5" t="s">
        <v>42</v>
      </c>
      <c r="I43" s="23">
        <f>ROUND(G43/$H$7*2,1)</f>
        <v>0.6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10</v>
      </c>
      <c r="H44" s="5" t="s">
        <v>47</v>
      </c>
      <c r="I44" s="23">
        <f>ROUND(G44/$H$7*3,1)</f>
        <v>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0</v>
      </c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 customHeight="1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/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2</v>
      </c>
      <c r="H49" s="5" t="s">
        <v>32</v>
      </c>
      <c r="I49" s="23">
        <f>G49*0.2</f>
        <v>0.4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/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2</v>
      </c>
      <c r="H53" s="5" t="s">
        <v>33</v>
      </c>
      <c r="I53" s="23">
        <f>G53*0.3</f>
        <v>0.6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/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5.5</v>
      </c>
      <c r="H56" s="5" t="s">
        <v>64</v>
      </c>
      <c r="I56" s="23">
        <f>G56*0.02</f>
        <v>0.11</v>
      </c>
      <c r="J56" s="7"/>
      <c r="K56" s="3"/>
    </row>
    <row r="57" spans="1:11" ht="45" customHeight="1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 customHeight="1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40.81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8.1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17.8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4.3</v>
      </c>
      <c r="D4" s="128" t="s">
        <v>192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37.099999999999994</v>
      </c>
      <c r="D5" s="128" t="s">
        <v>193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38.583999999999996</v>
      </c>
      <c r="D6" s="120" t="s">
        <v>194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32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2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6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/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102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102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19</v>
      </c>
      <c r="H20" s="5" t="s">
        <v>47</v>
      </c>
      <c r="I20" s="23">
        <f>ROUND((G20/H7*3),1)</f>
        <v>1.8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2</v>
      </c>
      <c r="H24" s="5" t="s">
        <v>42</v>
      </c>
      <c r="I24" s="23">
        <f>ROUND((G24/(H8+H9+H10)*2),1)</f>
        <v>0.5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6</v>
      </c>
      <c r="H26" s="5" t="s">
        <v>42</v>
      </c>
      <c r="I26" s="23">
        <f>ROUND((G26/(H10+H9+H8)*2),1)</f>
        <v>1.5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/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2</v>
      </c>
      <c r="H32" s="5" t="s">
        <v>102</v>
      </c>
      <c r="I32" s="23">
        <f>IF(G32=1,1,0)+IF(G32=2,0.5,0)</f>
        <v>0.5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/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/>
      <c r="H39" s="26" t="s">
        <v>42</v>
      </c>
      <c r="I39" s="27">
        <f>ROUND(G39/H7*2,1)</f>
        <v>0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/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32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62"/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15">
      <c r="A43" s="148"/>
      <c r="B43" s="151"/>
      <c r="C43" s="171" t="s">
        <v>16</v>
      </c>
      <c r="D43" s="14" t="s">
        <v>56</v>
      </c>
      <c r="E43" s="156" t="s">
        <v>49</v>
      </c>
      <c r="F43" s="156"/>
      <c r="G43" s="20">
        <v>8</v>
      </c>
      <c r="H43" s="5" t="s">
        <v>42</v>
      </c>
      <c r="I43" s="23">
        <f>ROUND(G43/$H$7*2,1)</f>
        <v>0.5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5">
      <c r="A44" s="148"/>
      <c r="B44" s="151"/>
      <c r="C44" s="171"/>
      <c r="D44" s="14" t="s">
        <v>57</v>
      </c>
      <c r="E44" s="156" t="s">
        <v>49</v>
      </c>
      <c r="F44" s="156"/>
      <c r="G44" s="20">
        <v>2</v>
      </c>
      <c r="H44" s="5" t="s">
        <v>47</v>
      </c>
      <c r="I44" s="23">
        <f>ROUND(G44/$H$7*3,1)</f>
        <v>0.2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5">
      <c r="A45" s="148"/>
      <c r="B45" s="151"/>
      <c r="C45" s="171"/>
      <c r="D45" s="14" t="s">
        <v>58</v>
      </c>
      <c r="E45" s="156" t="s">
        <v>49</v>
      </c>
      <c r="F45" s="156"/>
      <c r="G45" s="20"/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71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/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/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/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1</v>
      </c>
      <c r="H57" s="5" t="s">
        <v>90</v>
      </c>
      <c r="I57" s="23">
        <f>ROUND(G57*2/24,1)</f>
        <v>0.1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/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1</v>
      </c>
      <c r="H64" s="5" t="s">
        <v>70</v>
      </c>
      <c r="I64" s="23">
        <f>IF(G64=1,0.3,0)</f>
        <v>0.3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37.1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D42:I42"/>
    <mergeCell ref="C43:C46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8.1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8.5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14.5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10.72</v>
      </c>
      <c r="D4" s="128" t="s">
        <v>195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33.72</v>
      </c>
      <c r="D5" s="128" t="s">
        <v>125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35.0688</v>
      </c>
      <c r="D6" s="120" t="s">
        <v>191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27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4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4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21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21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1</v>
      </c>
      <c r="H15" s="5" t="s">
        <v>39</v>
      </c>
      <c r="I15" s="23">
        <f>IF(G15=1,1,0)+IF(G15=2,2,0)</f>
        <v>1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/>
      <c r="H18" s="16" t="s">
        <v>45</v>
      </c>
      <c r="I18" s="23">
        <f>IF(G18=1,3,0)</f>
        <v>0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/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4</v>
      </c>
      <c r="H24" s="5" t="s">
        <v>42</v>
      </c>
      <c r="I24" s="23">
        <f>ROUND((G24/(H8+H9+H10)*2),1)</f>
        <v>1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4</v>
      </c>
      <c r="H26" s="5" t="s">
        <v>42</v>
      </c>
      <c r="I26" s="23">
        <f>ROUND((G26/(H10+H9+H8)*2),1)</f>
        <v>1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/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27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0</v>
      </c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27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62"/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15">
      <c r="A43" s="148"/>
      <c r="B43" s="151"/>
      <c r="C43" s="171" t="s">
        <v>16</v>
      </c>
      <c r="D43" s="14" t="s">
        <v>56</v>
      </c>
      <c r="E43" s="156" t="s">
        <v>49</v>
      </c>
      <c r="F43" s="156"/>
      <c r="G43" s="20">
        <v>6</v>
      </c>
      <c r="H43" s="5" t="s">
        <v>42</v>
      </c>
      <c r="I43" s="23">
        <f>ROUND(G43/$H$7*2,1)</f>
        <v>0.4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5">
      <c r="A44" s="148"/>
      <c r="B44" s="151"/>
      <c r="C44" s="171"/>
      <c r="D44" s="14" t="s">
        <v>57</v>
      </c>
      <c r="E44" s="156" t="s">
        <v>49</v>
      </c>
      <c r="F44" s="156"/>
      <c r="G44" s="20">
        <v>14</v>
      </c>
      <c r="H44" s="5" t="s">
        <v>47</v>
      </c>
      <c r="I44" s="23">
        <f>ROUND(G44/$H$7*3,1)</f>
        <v>1.6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5">
      <c r="A45" s="148"/>
      <c r="B45" s="151"/>
      <c r="C45" s="171"/>
      <c r="D45" s="14" t="s">
        <v>58</v>
      </c>
      <c r="E45" s="156" t="s">
        <v>49</v>
      </c>
      <c r="F45" s="156"/>
      <c r="G45" s="20">
        <v>7</v>
      </c>
      <c r="H45" s="5" t="s">
        <v>46</v>
      </c>
      <c r="I45" s="23">
        <f>ROUND(G45/$H$7*4,1)</f>
        <v>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71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2</v>
      </c>
      <c r="H48" s="5" t="s">
        <v>60</v>
      </c>
      <c r="I48" s="23">
        <f>G48*0.1</f>
        <v>0.2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2</v>
      </c>
      <c r="H50" s="5" t="s">
        <v>33</v>
      </c>
      <c r="I50" s="23">
        <f>G50*0.3</f>
        <v>0.6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2</v>
      </c>
      <c r="H54" s="5" t="s">
        <v>31</v>
      </c>
      <c r="I54" s="23">
        <f>G54*0.5</f>
        <v>1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6</v>
      </c>
      <c r="H56" s="5" t="s">
        <v>64</v>
      </c>
      <c r="I56" s="23">
        <f>G56*0.02</f>
        <v>0.12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3</v>
      </c>
      <c r="H58" s="5" t="s">
        <v>89</v>
      </c>
      <c r="I58" s="23">
        <f>G58*0.1</f>
        <v>0.30000000000000004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/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33.72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D42:I42"/>
    <mergeCell ref="C43:C46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8.5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3.1999999999999997</v>
      </c>
      <c r="D4" s="128" t="s">
        <v>196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26.7</v>
      </c>
      <c r="D5" s="128" t="s">
        <v>197</v>
      </c>
      <c r="E5" s="129"/>
      <c r="F5" s="129"/>
      <c r="G5" s="129"/>
      <c r="H5" s="129"/>
      <c r="I5" s="130"/>
      <c r="J5" s="4"/>
    </row>
    <row r="6" spans="1:10" ht="16.5" thickBot="1">
      <c r="A6" s="118">
        <v>1</v>
      </c>
      <c r="B6" s="119"/>
      <c r="C6" s="44">
        <f>C5*A6</f>
        <v>26.7</v>
      </c>
      <c r="D6" s="120" t="s">
        <v>198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15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29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29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1</v>
      </c>
      <c r="H15" s="5" t="s">
        <v>39</v>
      </c>
      <c r="I15" s="23">
        <f>IF(G15=1,1,0)+IF(G15=2,2,0)</f>
        <v>1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/>
      <c r="H16" s="5" t="s">
        <v>69</v>
      </c>
      <c r="I16" s="23">
        <f>IF(G16=1,1,0)</f>
        <v>0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/>
      <c r="H17" s="5" t="s">
        <v>39</v>
      </c>
      <c r="I17" s="23">
        <f>IF(G17=1,1,0)+IF(G17=2,2,0)</f>
        <v>0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/>
      <c r="H18" s="16" t="s">
        <v>45</v>
      </c>
      <c r="I18" s="23">
        <f>IF(G18=1,3,0)</f>
        <v>0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/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15</v>
      </c>
      <c r="H20" s="5" t="s">
        <v>47</v>
      </c>
      <c r="I20" s="23">
        <f>ROUND((G20/H7*3),1)</f>
        <v>3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/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3</v>
      </c>
      <c r="H24" s="5" t="s">
        <v>42</v>
      </c>
      <c r="I24" s="23">
        <f>ROUND((G24/(H8+H9+H10)*2),1)</f>
        <v>1.5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1</v>
      </c>
      <c r="H25" s="5" t="s">
        <v>42</v>
      </c>
      <c r="I25" s="23">
        <f>ROUND((G25/(H9+H10+H8)*2),1)</f>
        <v>0.5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/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/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/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/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3</v>
      </c>
      <c r="H39" s="26" t="s">
        <v>42</v>
      </c>
      <c r="I39" s="27">
        <f>ROUND(G39/H7*2,1)</f>
        <v>0.4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9</v>
      </c>
      <c r="H40" s="5" t="s">
        <v>46</v>
      </c>
      <c r="I40" s="23">
        <f>ROUND(G40/$H$7*4,1)</f>
        <v>2.4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6</v>
      </c>
      <c r="H41" s="5" t="s">
        <v>54</v>
      </c>
      <c r="I41" s="23">
        <f>ROUND(G41/H7*1,1)</f>
        <v>0.4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/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/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/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/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/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/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/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/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0</v>
      </c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/>
      <c r="H60" s="5" t="s">
        <v>69</v>
      </c>
      <c r="I60" s="23">
        <f>IF(G60=1,1,0)</f>
        <v>0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/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26.699999999999996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22">
      <selection activeCell="G49" sqref="G49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10.5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10.5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11</v>
      </c>
      <c r="D4" s="128" t="s">
        <v>238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32</v>
      </c>
      <c r="D5" s="128" t="s">
        <v>125</v>
      </c>
      <c r="E5" s="129"/>
      <c r="F5" s="129"/>
      <c r="G5" s="129"/>
      <c r="H5" s="129"/>
      <c r="I5" s="130"/>
      <c r="J5" s="4"/>
    </row>
    <row r="6" spans="1:10" ht="16.5" thickBot="1">
      <c r="A6" s="118">
        <v>1.17</v>
      </c>
      <c r="B6" s="119"/>
      <c r="C6" s="63">
        <f>C5*A6</f>
        <v>37.44</v>
      </c>
      <c r="D6" s="120" t="s">
        <v>191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32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2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2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20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20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0</v>
      </c>
      <c r="H14" s="5" t="s">
        <v>39</v>
      </c>
      <c r="I14" s="23">
        <f>IF(G14=1,1,0)+IF(G14=2,2,0)</f>
        <v>0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0</v>
      </c>
      <c r="H17" s="5" t="s">
        <v>39</v>
      </c>
      <c r="I17" s="23">
        <f>IF(G17=1,1,0)+IF(G17=2,2,0)</f>
        <v>0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0</v>
      </c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1</v>
      </c>
      <c r="H24" s="5" t="s">
        <v>42</v>
      </c>
      <c r="I24" s="23">
        <f>ROUND((G24/(H8+H9+H10)*2),1)</f>
        <v>0.5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2</v>
      </c>
      <c r="H26" s="5" t="s">
        <v>42</v>
      </c>
      <c r="I26" s="23">
        <f>ROUND((G26/(H10+H9+H8)*2),1)</f>
        <v>1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0</v>
      </c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0</v>
      </c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0</v>
      </c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32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32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0</v>
      </c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5</v>
      </c>
      <c r="H43" s="5" t="s">
        <v>42</v>
      </c>
      <c r="I43" s="23">
        <f>ROUND(G43/$H$7*2,1)</f>
        <v>0.3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5</v>
      </c>
      <c r="H44" s="5" t="s">
        <v>47</v>
      </c>
      <c r="I44" s="23">
        <f>ROUND(G44/$H$7*3,1)</f>
        <v>0.5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0</v>
      </c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2</v>
      </c>
      <c r="H48" s="5" t="s">
        <v>60</v>
      </c>
      <c r="I48" s="23">
        <f>G48*0.1</f>
        <v>0.2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5</v>
      </c>
      <c r="H49" s="5" t="s">
        <v>32</v>
      </c>
      <c r="I49" s="23">
        <f>G49*0.2</f>
        <v>1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/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/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/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/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32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E60:F60"/>
    <mergeCell ref="E49:F49"/>
    <mergeCell ref="E19:F19"/>
    <mergeCell ref="K1:L3"/>
    <mergeCell ref="D47:I47"/>
    <mergeCell ref="E59:F59"/>
    <mergeCell ref="E61:F61"/>
    <mergeCell ref="E48:F48"/>
    <mergeCell ref="E36:F36"/>
    <mergeCell ref="C12:D12"/>
    <mergeCell ref="E43:F43"/>
    <mergeCell ref="E57:F57"/>
    <mergeCell ref="E56:F56"/>
    <mergeCell ref="C39:C41"/>
    <mergeCell ref="C59:C67"/>
    <mergeCell ref="D63:I63"/>
    <mergeCell ref="E62:F62"/>
    <mergeCell ref="E58:F58"/>
    <mergeCell ref="E64:F64"/>
    <mergeCell ref="E50:F50"/>
    <mergeCell ref="E66:F66"/>
    <mergeCell ref="C47:C58"/>
    <mergeCell ref="D52:I52"/>
    <mergeCell ref="E30:F30"/>
    <mergeCell ref="B39:B67"/>
    <mergeCell ref="E46:F46"/>
    <mergeCell ref="E41:F41"/>
    <mergeCell ref="E39:F39"/>
    <mergeCell ref="E40:F40"/>
    <mergeCell ref="D42:I42"/>
    <mergeCell ref="E65:F65"/>
    <mergeCell ref="C42:C46"/>
    <mergeCell ref="E67:F67"/>
    <mergeCell ref="E55:F55"/>
    <mergeCell ref="E20:F20"/>
    <mergeCell ref="E37:F37"/>
    <mergeCell ref="E44:F44"/>
    <mergeCell ref="E45:F45"/>
    <mergeCell ref="E32:F32"/>
    <mergeCell ref="E33:F33"/>
    <mergeCell ref="E31:F31"/>
    <mergeCell ref="E38:F38"/>
    <mergeCell ref="E34:F34"/>
    <mergeCell ref="E24:F24"/>
    <mergeCell ref="A7:G7"/>
    <mergeCell ref="A8:G8"/>
    <mergeCell ref="A9:G9"/>
    <mergeCell ref="A10:G10"/>
    <mergeCell ref="C21:C22"/>
    <mergeCell ref="E23:F23"/>
    <mergeCell ref="E17:F17"/>
    <mergeCell ref="A6:B6"/>
    <mergeCell ref="E21:F21"/>
    <mergeCell ref="E28:F28"/>
    <mergeCell ref="E26:F26"/>
    <mergeCell ref="C27:C29"/>
    <mergeCell ref="C23:C26"/>
    <mergeCell ref="A11:G11"/>
    <mergeCell ref="E16:F16"/>
    <mergeCell ref="B13:B22"/>
    <mergeCell ref="C17:C20"/>
    <mergeCell ref="A5:B5"/>
    <mergeCell ref="D6:I6"/>
    <mergeCell ref="D5:I5"/>
    <mergeCell ref="A52:A55"/>
    <mergeCell ref="E27:F27"/>
    <mergeCell ref="A47:A51"/>
    <mergeCell ref="C37:C38"/>
    <mergeCell ref="E54:F54"/>
    <mergeCell ref="E35:F35"/>
    <mergeCell ref="B23:B38"/>
    <mergeCell ref="A4:B4"/>
    <mergeCell ref="E13:F13"/>
    <mergeCell ref="C13:C16"/>
    <mergeCell ref="E18:F18"/>
    <mergeCell ref="A68:H68"/>
    <mergeCell ref="D4:I4"/>
    <mergeCell ref="C30:C36"/>
    <mergeCell ref="E29:F29"/>
    <mergeCell ref="E51:F51"/>
    <mergeCell ref="E53:F53"/>
    <mergeCell ref="A63:A67"/>
    <mergeCell ref="E25:F25"/>
    <mergeCell ref="A1:C1"/>
    <mergeCell ref="E22:F22"/>
    <mergeCell ref="A42:A46"/>
    <mergeCell ref="E15:F15"/>
    <mergeCell ref="D1:I3"/>
    <mergeCell ref="E14:F14"/>
    <mergeCell ref="A2:B2"/>
    <mergeCell ref="A3:B3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11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14.6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12.2</v>
      </c>
      <c r="D4" s="128" t="s">
        <v>201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37.8</v>
      </c>
      <c r="D5" s="128" t="s">
        <v>200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39.312</v>
      </c>
      <c r="D6" s="120" t="s">
        <v>199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75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4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71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71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/>
      <c r="H18" s="16" t="s">
        <v>45</v>
      </c>
      <c r="I18" s="23">
        <f>IF(G18=1,3,0)</f>
        <v>0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3</v>
      </c>
      <c r="H24" s="5" t="s">
        <v>42</v>
      </c>
      <c r="I24" s="23">
        <f>ROUND((G24/(H8+H9+H10)*2),1)</f>
        <v>0.8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1</v>
      </c>
      <c r="H25" s="5" t="s">
        <v>42</v>
      </c>
      <c r="I25" s="23">
        <f>ROUND((G25/(H9+H10+H8)*2),1)</f>
        <v>0.3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4</v>
      </c>
      <c r="H26" s="5" t="s">
        <v>42</v>
      </c>
      <c r="I26" s="23">
        <f>ROUND((G26/(H10+H9+H8)*2),1)</f>
        <v>1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/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2</v>
      </c>
      <c r="H32" s="5" t="s">
        <v>102</v>
      </c>
      <c r="I32" s="23">
        <f>IF(G32=1,1,0)+IF(G32=2,0.5,0)</f>
        <v>0.5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/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2">
        <v>75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/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32">
        <v>75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32">
        <v>75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22</v>
      </c>
      <c r="H44" s="5" t="s">
        <v>47</v>
      </c>
      <c r="I44" s="23">
        <f>ROUND(G44/$H$7*3,1)</f>
        <v>0.9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10</v>
      </c>
      <c r="H45" s="5" t="s">
        <v>46</v>
      </c>
      <c r="I45" s="23">
        <f>ROUND(G45/$H$7*4,1)</f>
        <v>0.5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3</v>
      </c>
      <c r="H46" s="5" t="s">
        <v>55</v>
      </c>
      <c r="I46" s="23">
        <f>ROUND(G46/$H$7*5,1)</f>
        <v>0.2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2</v>
      </c>
      <c r="H50" s="5" t="s">
        <v>33</v>
      </c>
      <c r="I50" s="23">
        <f>G50*0.3</f>
        <v>0.6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2</v>
      </c>
      <c r="H53" s="5" t="s">
        <v>33</v>
      </c>
      <c r="I53" s="23">
        <f>G53*0.3</f>
        <v>0.6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37.80000000000001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A47:A51"/>
    <mergeCell ref="C37:C38"/>
    <mergeCell ref="C27:C29"/>
    <mergeCell ref="C30:C36"/>
    <mergeCell ref="K1:L3"/>
    <mergeCell ref="A52:A55"/>
    <mergeCell ref="E27:F27"/>
    <mergeCell ref="A68:H68"/>
    <mergeCell ref="A42:A46"/>
    <mergeCell ref="E44:F44"/>
    <mergeCell ref="E45:F45"/>
    <mergeCell ref="D42:I42"/>
    <mergeCell ref="A63:A67"/>
    <mergeCell ref="A1:C1"/>
    <mergeCell ref="A2:B2"/>
    <mergeCell ref="A3:B3"/>
    <mergeCell ref="A4:B4"/>
    <mergeCell ref="D1:I3"/>
    <mergeCell ref="E38:F38"/>
    <mergeCell ref="E33:F33"/>
    <mergeCell ref="E35:F35"/>
    <mergeCell ref="E23:F23"/>
    <mergeCell ref="E24:F24"/>
    <mergeCell ref="E37:F37"/>
    <mergeCell ref="E48:F48"/>
    <mergeCell ref="E49:F49"/>
    <mergeCell ref="B23:B38"/>
    <mergeCell ref="D5:I5"/>
    <mergeCell ref="D6:I6"/>
    <mergeCell ref="D4:I4"/>
    <mergeCell ref="E31:F31"/>
    <mergeCell ref="E34:F34"/>
    <mergeCell ref="A5:B5"/>
    <mergeCell ref="A6:B6"/>
    <mergeCell ref="E32:F32"/>
    <mergeCell ref="E36:F36"/>
    <mergeCell ref="E28:F28"/>
    <mergeCell ref="E30:F30"/>
    <mergeCell ref="E26:F26"/>
    <mergeCell ref="E29:F29"/>
    <mergeCell ref="E25:F25"/>
    <mergeCell ref="C17:C20"/>
    <mergeCell ref="E18:F18"/>
    <mergeCell ref="E21:F21"/>
    <mergeCell ref="C23:C26"/>
    <mergeCell ref="E22:F22"/>
    <mergeCell ref="E20:F20"/>
    <mergeCell ref="B13:B22"/>
    <mergeCell ref="E13:F13"/>
    <mergeCell ref="E14:F14"/>
    <mergeCell ref="C13:C16"/>
    <mergeCell ref="E15:F15"/>
    <mergeCell ref="E17:F17"/>
    <mergeCell ref="E16:F16"/>
    <mergeCell ref="E19:F19"/>
    <mergeCell ref="C21:C22"/>
    <mergeCell ref="A7:G7"/>
    <mergeCell ref="A8:G8"/>
    <mergeCell ref="A9:G9"/>
    <mergeCell ref="A10:G10"/>
    <mergeCell ref="C12:D12"/>
    <mergeCell ref="A11:G11"/>
    <mergeCell ref="C39:C41"/>
    <mergeCell ref="C42:C46"/>
    <mergeCell ref="E54:F54"/>
    <mergeCell ref="C59:C67"/>
    <mergeCell ref="C47:C58"/>
    <mergeCell ref="E65:F65"/>
    <mergeCell ref="E50:F50"/>
    <mergeCell ref="D47:I47"/>
    <mergeCell ref="E51:F51"/>
    <mergeCell ref="E53:F53"/>
    <mergeCell ref="B39:B67"/>
    <mergeCell ref="E46:F46"/>
    <mergeCell ref="E41:F41"/>
    <mergeCell ref="E39:F39"/>
    <mergeCell ref="E40:F40"/>
    <mergeCell ref="E55:F55"/>
    <mergeCell ref="E67:F67"/>
    <mergeCell ref="E57:F57"/>
    <mergeCell ref="E56:F56"/>
    <mergeCell ref="E43:F43"/>
    <mergeCell ref="D63:I63"/>
    <mergeCell ref="E62:F62"/>
    <mergeCell ref="E64:F64"/>
    <mergeCell ref="E66:F66"/>
    <mergeCell ref="D52:I52"/>
    <mergeCell ref="E60:F60"/>
    <mergeCell ref="E59:F59"/>
    <mergeCell ref="E61:F61"/>
    <mergeCell ref="E58:F58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12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11.8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6.7</v>
      </c>
      <c r="D4" s="128" t="s">
        <v>245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30.5</v>
      </c>
      <c r="D5" s="128" t="s">
        <v>246</v>
      </c>
      <c r="E5" s="129"/>
      <c r="F5" s="129"/>
      <c r="G5" s="129"/>
      <c r="H5" s="129"/>
      <c r="I5" s="130"/>
      <c r="J5" s="4"/>
    </row>
    <row r="6" spans="1:10" ht="16.5" thickBot="1">
      <c r="A6" s="118">
        <v>1.17</v>
      </c>
      <c r="B6" s="119"/>
      <c r="C6" s="63">
        <f>C5*A6</f>
        <v>35.684999999999995</v>
      </c>
      <c r="D6" s="120" t="s">
        <v>247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15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5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22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22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1</v>
      </c>
      <c r="H15" s="5" t="s">
        <v>39</v>
      </c>
      <c r="I15" s="23">
        <f>IF(G15=1,1,0)+IF(G15=2,2,0)</f>
        <v>1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0</v>
      </c>
      <c r="H24" s="5" t="s">
        <v>42</v>
      </c>
      <c r="I24" s="23">
        <f>ROUND((G24/(H8+H9+H10)*2),1)</f>
        <v>0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1</v>
      </c>
      <c r="H25" s="5" t="s">
        <v>42</v>
      </c>
      <c r="I25" s="23">
        <f>ROUND((G25/(H9+H10+H8)*2),1)</f>
        <v>0.3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15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11</v>
      </c>
      <c r="H40" s="5" t="s">
        <v>46</v>
      </c>
      <c r="I40" s="23">
        <f>ROUND(G40/$H$7*4,1)</f>
        <v>2.9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4</v>
      </c>
      <c r="H41" s="5" t="s">
        <v>54</v>
      </c>
      <c r="I41" s="23">
        <f>ROUND(G41/H7*1,1)</f>
        <v>0.3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0</v>
      </c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0</v>
      </c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0</v>
      </c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0</v>
      </c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0</v>
      </c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30.5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A63:A67"/>
    <mergeCell ref="E25:F25"/>
    <mergeCell ref="E26:F26"/>
    <mergeCell ref="E38:F38"/>
    <mergeCell ref="C27:C29"/>
    <mergeCell ref="A52:A55"/>
    <mergeCell ref="K1:L3"/>
    <mergeCell ref="E36:F36"/>
    <mergeCell ref="E48:F48"/>
    <mergeCell ref="A1:C1"/>
    <mergeCell ref="A68:H68"/>
    <mergeCell ref="D4:I4"/>
    <mergeCell ref="C30:C36"/>
    <mergeCell ref="E29:F29"/>
    <mergeCell ref="E51:F51"/>
    <mergeCell ref="A5:B5"/>
    <mergeCell ref="E44:F44"/>
    <mergeCell ref="E45:F45"/>
    <mergeCell ref="E28:F28"/>
    <mergeCell ref="E30:F30"/>
    <mergeCell ref="E31:F31"/>
    <mergeCell ref="B39:B67"/>
    <mergeCell ref="E27:F27"/>
    <mergeCell ref="A47:A51"/>
    <mergeCell ref="C37:C38"/>
    <mergeCell ref="E34:F34"/>
    <mergeCell ref="A6:B6"/>
    <mergeCell ref="C23:C26"/>
    <mergeCell ref="B23:B38"/>
    <mergeCell ref="C21:C22"/>
    <mergeCell ref="A42:A46"/>
    <mergeCell ref="E37:F37"/>
    <mergeCell ref="D5:I5"/>
    <mergeCell ref="D6:I6"/>
    <mergeCell ref="E23:F23"/>
    <mergeCell ref="E24:F24"/>
    <mergeCell ref="D1:I3"/>
    <mergeCell ref="E14:F14"/>
    <mergeCell ref="E18:F18"/>
    <mergeCell ref="E19:F19"/>
    <mergeCell ref="E21:F21"/>
    <mergeCell ref="E17:F17"/>
    <mergeCell ref="A8:G8"/>
    <mergeCell ref="A9:G9"/>
    <mergeCell ref="A10:G10"/>
    <mergeCell ref="C12:D12"/>
    <mergeCell ref="E16:F16"/>
    <mergeCell ref="B13:B22"/>
    <mergeCell ref="E22:F22"/>
    <mergeCell ref="C17:C20"/>
    <mergeCell ref="E20:F20"/>
    <mergeCell ref="E40:F40"/>
    <mergeCell ref="D42:I42"/>
    <mergeCell ref="A2:B2"/>
    <mergeCell ref="A3:B3"/>
    <mergeCell ref="A4:B4"/>
    <mergeCell ref="E13:F13"/>
    <mergeCell ref="E15:F15"/>
    <mergeCell ref="C13:C16"/>
    <mergeCell ref="A11:G11"/>
    <mergeCell ref="A7:G7"/>
    <mergeCell ref="E58:F58"/>
    <mergeCell ref="E54:F54"/>
    <mergeCell ref="E32:F32"/>
    <mergeCell ref="E35:F35"/>
    <mergeCell ref="E55:F55"/>
    <mergeCell ref="C39:C41"/>
    <mergeCell ref="E33:F33"/>
    <mergeCell ref="E46:F46"/>
    <mergeCell ref="E41:F41"/>
    <mergeCell ref="E39:F39"/>
    <mergeCell ref="E43:F43"/>
    <mergeCell ref="C47:C58"/>
    <mergeCell ref="E67:F67"/>
    <mergeCell ref="C42:C46"/>
    <mergeCell ref="E59:F59"/>
    <mergeCell ref="E53:F53"/>
    <mergeCell ref="C59:C67"/>
    <mergeCell ref="D63:I63"/>
    <mergeCell ref="E62:F62"/>
    <mergeCell ref="E64:F64"/>
    <mergeCell ref="E60:F60"/>
    <mergeCell ref="E65:F65"/>
    <mergeCell ref="E61:F61"/>
    <mergeCell ref="E66:F66"/>
    <mergeCell ref="D47:I47"/>
    <mergeCell ref="E57:F57"/>
    <mergeCell ref="E56:F56"/>
    <mergeCell ref="D52:I52"/>
    <mergeCell ref="E49:F49"/>
    <mergeCell ref="E50:F50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16.8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18.5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11.8</v>
      </c>
      <c r="D4" s="128" t="s">
        <v>202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47.099999999999994</v>
      </c>
      <c r="D5" s="128" t="s">
        <v>203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51.339</v>
      </c>
      <c r="D6" s="120" t="s">
        <v>204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39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1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3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1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30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30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24</v>
      </c>
      <c r="H20" s="5" t="s">
        <v>47</v>
      </c>
      <c r="I20" s="23">
        <f>ROUND((G20/H7*3),1)</f>
        <v>1.8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1</v>
      </c>
      <c r="H24" s="5" t="s">
        <v>42</v>
      </c>
      <c r="I24" s="23">
        <f>ROUND((G24/(H8+H9+H10)*2),1)</f>
        <v>0.4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1</v>
      </c>
      <c r="H25" s="5" t="s">
        <v>42</v>
      </c>
      <c r="I25" s="23">
        <f>ROUND((G25/(H9+H10+H8)*2),1)</f>
        <v>0.4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3</v>
      </c>
      <c r="H26" s="5" t="s">
        <v>42</v>
      </c>
      <c r="I26" s="23">
        <f>ROUND((G26/(H10+H9+H8)*2),1)</f>
        <v>1.2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</v>
      </c>
      <c r="H39" s="26" t="s">
        <v>42</v>
      </c>
      <c r="I39" s="27">
        <f>ROUND(G39/H7*2,1)</f>
        <v>0.1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6</v>
      </c>
      <c r="H40" s="5" t="s">
        <v>46</v>
      </c>
      <c r="I40" s="23">
        <f>ROUND(G40/$H$7*4,1)</f>
        <v>0.6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33</v>
      </c>
      <c r="H41" s="5" t="s">
        <v>54</v>
      </c>
      <c r="I41" s="23">
        <f>ROUND(G41/H7*1,1)</f>
        <v>0.8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39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1</v>
      </c>
      <c r="H44" s="5" t="s">
        <v>47</v>
      </c>
      <c r="I44" s="23">
        <f>ROUND(G44/$H$7*3,1)</f>
        <v>0.1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2</v>
      </c>
      <c r="H45" s="5" t="s">
        <v>46</v>
      </c>
      <c r="I45" s="23">
        <f>ROUND(G45/$H$7*4,1)</f>
        <v>0.2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2</v>
      </c>
      <c r="H49" s="5" t="s">
        <v>32</v>
      </c>
      <c r="I49" s="23">
        <f>G49*0.2</f>
        <v>0.4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2</v>
      </c>
      <c r="H53" s="5" t="s">
        <v>33</v>
      </c>
      <c r="I53" s="23">
        <f>G53*0.3</f>
        <v>0.6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1</v>
      </c>
      <c r="H64" s="5" t="s">
        <v>70</v>
      </c>
      <c r="I64" s="23">
        <f>IF(G64=1,0.3,0)</f>
        <v>0.3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47.1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1" width="9.125" style="2" customWidth="1"/>
    <col min="12" max="12" width="12.875" style="2" bestFit="1" customWidth="1"/>
    <col min="13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18.1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11.1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1" ht="16.5" thickBot="1">
      <c r="A4" s="126" t="s">
        <v>28</v>
      </c>
      <c r="B4" s="127"/>
      <c r="C4" s="42">
        <f>SUM(I39:I41,I43:I46,I48:I51,I53:I62,I64:I67)</f>
        <v>9</v>
      </c>
      <c r="D4" s="128" t="s">
        <v>205</v>
      </c>
      <c r="E4" s="129"/>
      <c r="F4" s="129"/>
      <c r="G4" s="129"/>
      <c r="H4" s="129"/>
      <c r="I4" s="130"/>
      <c r="J4" s="4"/>
      <c r="K4" s="1"/>
    </row>
    <row r="5" spans="1:11" ht="16.5" thickBot="1">
      <c r="A5" s="131" t="s">
        <v>30</v>
      </c>
      <c r="B5" s="132"/>
      <c r="C5" s="43">
        <f>SUM(C2:C4)</f>
        <v>38.2</v>
      </c>
      <c r="D5" s="128" t="s">
        <v>141</v>
      </c>
      <c r="E5" s="129"/>
      <c r="F5" s="129"/>
      <c r="G5" s="129"/>
      <c r="H5" s="129"/>
      <c r="I5" s="130"/>
      <c r="J5" s="4"/>
      <c r="K5" s="1"/>
    </row>
    <row r="6" spans="1:10" ht="16.5" thickBot="1">
      <c r="A6" s="118">
        <v>1</v>
      </c>
      <c r="B6" s="119"/>
      <c r="C6" s="44">
        <f>C5*A6</f>
        <v>38.2</v>
      </c>
      <c r="D6" s="120" t="s">
        <v>206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57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2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2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32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32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f>57-17</f>
        <v>40</v>
      </c>
      <c r="H20" s="5" t="s">
        <v>47</v>
      </c>
      <c r="I20" s="23">
        <f>ROUND((G20/H7*3),1)</f>
        <v>2.1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5</v>
      </c>
      <c r="H24" s="5" t="s">
        <v>42</v>
      </c>
      <c r="I24" s="23">
        <f>ROUND((G24/(H8+H9+H10)*2),1)</f>
        <v>1.4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2</v>
      </c>
      <c r="H25" s="5" t="s">
        <v>42</v>
      </c>
      <c r="I25" s="23">
        <f>ROUND((G25/(H9+H10+H8)*2),1)</f>
        <v>0.6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2</v>
      </c>
      <c r="H26" s="5" t="s">
        <v>42</v>
      </c>
      <c r="I26" s="23">
        <f>ROUND((G26/(H10+H9+H8)*2),1)</f>
        <v>0.6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0</v>
      </c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0</v>
      </c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0</v>
      </c>
      <c r="H34" s="5" t="s">
        <v>68</v>
      </c>
      <c r="I34" s="23">
        <f>IF(G34=1,0.5,0)</f>
        <v>0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0</v>
      </c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57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0</v>
      </c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57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0</v>
      </c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0</v>
      </c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0</v>
      </c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0</v>
      </c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38.2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19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14.899999999999999</v>
      </c>
      <c r="D4" s="128" t="s">
        <v>123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48.9</v>
      </c>
      <c r="D5" s="128" t="s">
        <v>122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50.856</v>
      </c>
      <c r="D6" s="120" t="s">
        <v>121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15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5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47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47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5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1</v>
      </c>
      <c r="H31" s="5" t="s">
        <v>102</v>
      </c>
      <c r="I31" s="23">
        <f>IF(G31=1,1,0)+IF(G31=2,0.5,0)</f>
        <v>1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20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15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5</v>
      </c>
      <c r="H40" s="5" t="s">
        <v>46</v>
      </c>
      <c r="I40" s="23">
        <f>ROUND(G40/$H$7*4,1)</f>
        <v>1.3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10</v>
      </c>
      <c r="H41" s="5" t="s">
        <v>54</v>
      </c>
      <c r="I41" s="23">
        <f>ROUND(G41/H7*1,1)</f>
        <v>0.7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10</v>
      </c>
      <c r="H43" s="5" t="s">
        <v>42</v>
      </c>
      <c r="I43" s="23">
        <f>ROUND(G43/$H$7*2,1)</f>
        <v>1.3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4</v>
      </c>
      <c r="H44" s="5" t="s">
        <v>47</v>
      </c>
      <c r="I44" s="23">
        <f>ROUND(G44/$H$7*3,1)</f>
        <v>0.8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4</v>
      </c>
      <c r="H45" s="5" t="s">
        <v>46</v>
      </c>
      <c r="I45" s="23">
        <f>ROUND(G45/$H$7*4,1)</f>
        <v>1.1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1</v>
      </c>
      <c r="H46" s="5" t="s">
        <v>55</v>
      </c>
      <c r="I46" s="23">
        <f>ROUND(G46/$H$7*5,1)</f>
        <v>0.3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3</v>
      </c>
      <c r="H50" s="5" t="s">
        <v>33</v>
      </c>
      <c r="I50" s="23">
        <f>G50*0.3</f>
        <v>0.8999999999999999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1</v>
      </c>
      <c r="H57" s="5" t="s">
        <v>90</v>
      </c>
      <c r="I57" s="23">
        <f>ROUND(G57*2/24,1)</f>
        <v>0.1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0</v>
      </c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1</v>
      </c>
      <c r="H64" s="5" t="s">
        <v>70</v>
      </c>
      <c r="I64" s="23">
        <f>IF(G64=1,0.3,0)</f>
        <v>0.3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48.89999999999999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C47:C58"/>
    <mergeCell ref="E58:F58"/>
    <mergeCell ref="E60:F60"/>
    <mergeCell ref="E59:F59"/>
    <mergeCell ref="E61:F61"/>
    <mergeCell ref="E55:F55"/>
    <mergeCell ref="E66:F66"/>
    <mergeCell ref="E57:F57"/>
    <mergeCell ref="C13:C16"/>
    <mergeCell ref="E39:F39"/>
    <mergeCell ref="K1:L3"/>
    <mergeCell ref="E65:F65"/>
    <mergeCell ref="E37:F37"/>
    <mergeCell ref="E67:F67"/>
    <mergeCell ref="C59:C67"/>
    <mergeCell ref="D63:I63"/>
    <mergeCell ref="E62:F62"/>
    <mergeCell ref="E64:F64"/>
    <mergeCell ref="A42:A46"/>
    <mergeCell ref="A7:G7"/>
    <mergeCell ref="A8:G8"/>
    <mergeCell ref="A9:G9"/>
    <mergeCell ref="A10:G10"/>
    <mergeCell ref="E20:F20"/>
    <mergeCell ref="E33:F33"/>
    <mergeCell ref="C39:C41"/>
    <mergeCell ref="C42:C46"/>
    <mergeCell ref="C21:C22"/>
    <mergeCell ref="E49:F49"/>
    <mergeCell ref="E53:F53"/>
    <mergeCell ref="E44:F44"/>
    <mergeCell ref="E48:F48"/>
    <mergeCell ref="E50:F50"/>
    <mergeCell ref="E41:F41"/>
    <mergeCell ref="D1:I3"/>
    <mergeCell ref="E14:F14"/>
    <mergeCell ref="E18:F18"/>
    <mergeCell ref="E21:F21"/>
    <mergeCell ref="C12:D12"/>
    <mergeCell ref="E22:F22"/>
    <mergeCell ref="E15:F15"/>
    <mergeCell ref="E17:F17"/>
    <mergeCell ref="E13:F13"/>
    <mergeCell ref="E19:F19"/>
    <mergeCell ref="A2:B2"/>
    <mergeCell ref="A3:B3"/>
    <mergeCell ref="A4:B4"/>
    <mergeCell ref="A11:G11"/>
    <mergeCell ref="B13:B22"/>
    <mergeCell ref="A6:B6"/>
    <mergeCell ref="D5:I5"/>
    <mergeCell ref="D6:I6"/>
    <mergeCell ref="C17:C20"/>
    <mergeCell ref="E16:F16"/>
    <mergeCell ref="D52:I52"/>
    <mergeCell ref="B39:B67"/>
    <mergeCell ref="E46:F46"/>
    <mergeCell ref="C23:C26"/>
    <mergeCell ref="B23:B38"/>
    <mergeCell ref="E31:F31"/>
    <mergeCell ref="D42:I42"/>
    <mergeCell ref="D47:I47"/>
    <mergeCell ref="E56:F56"/>
    <mergeCell ref="E40:F40"/>
    <mergeCell ref="E36:F36"/>
    <mergeCell ref="A63:A67"/>
    <mergeCell ref="E25:F25"/>
    <mergeCell ref="E26:F26"/>
    <mergeCell ref="E38:F38"/>
    <mergeCell ref="C27:C29"/>
    <mergeCell ref="A52:A55"/>
    <mergeCell ref="E27:F27"/>
    <mergeCell ref="A47:A51"/>
    <mergeCell ref="E45:F45"/>
    <mergeCell ref="E23:F23"/>
    <mergeCell ref="E24:F24"/>
    <mergeCell ref="E28:F28"/>
    <mergeCell ref="E35:F35"/>
    <mergeCell ref="E34:F34"/>
    <mergeCell ref="E30:F30"/>
    <mergeCell ref="E32:F32"/>
    <mergeCell ref="A1:C1"/>
    <mergeCell ref="A68:H68"/>
    <mergeCell ref="D4:I4"/>
    <mergeCell ref="C30:C36"/>
    <mergeCell ref="E29:F29"/>
    <mergeCell ref="E51:F51"/>
    <mergeCell ref="C37:C38"/>
    <mergeCell ref="E54:F54"/>
    <mergeCell ref="E43:F43"/>
    <mergeCell ref="A5:B5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12.5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16.5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9.5</v>
      </c>
      <c r="D4" s="128" t="s">
        <v>207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38.5</v>
      </c>
      <c r="D5" s="128" t="s">
        <v>208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41.965</v>
      </c>
      <c r="D6" s="120" t="s">
        <v>209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7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8">
        <v>34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34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0</v>
      </c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3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0</v>
      </c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7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7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0</v>
      </c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1</v>
      </c>
      <c r="H43" s="5" t="s">
        <v>42</v>
      </c>
      <c r="I43" s="23">
        <f>ROUND(G43/$H$7*2,1)</f>
        <v>0.3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0</v>
      </c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0</v>
      </c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2</v>
      </c>
      <c r="H48" s="5" t="s">
        <v>60</v>
      </c>
      <c r="I48" s="23">
        <f>G48*0.1</f>
        <v>0.2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0</v>
      </c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0</v>
      </c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38.5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10.6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12.5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4.800000000000001</v>
      </c>
      <c r="D4" s="128" t="s">
        <v>210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27.900000000000002</v>
      </c>
      <c r="D5" s="128" t="s">
        <v>211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30.411000000000005</v>
      </c>
      <c r="D6" s="120" t="s">
        <v>212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77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2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31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31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1</v>
      </c>
      <c r="H15" s="5" t="s">
        <v>39</v>
      </c>
      <c r="I15" s="23">
        <f>IF(G15=1,1,0)+IF(G15=2,2,0)</f>
        <v>1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0</v>
      </c>
      <c r="H18" s="16" t="s">
        <v>45</v>
      </c>
      <c r="I18" s="23">
        <f>IF(G18=1,3,0)</f>
        <v>0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27</v>
      </c>
      <c r="H20" s="5" t="s">
        <v>47</v>
      </c>
      <c r="I20" s="23">
        <f>ROUND((G20/H7*3),1)</f>
        <v>1.1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0</v>
      </c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2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0</v>
      </c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0</v>
      </c>
      <c r="H31" s="5" t="s">
        <v>102</v>
      </c>
      <c r="I31" s="23">
        <f>IF(G31=1,1,0)+IF(G31=2,0.5,0)</f>
        <v>0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0</v>
      </c>
      <c r="H34" s="5" t="s">
        <v>68</v>
      </c>
      <c r="I34" s="23">
        <f>IF(G34=1,0.5,0)</f>
        <v>0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0</v>
      </c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10</v>
      </c>
      <c r="H39" s="26" t="s">
        <v>42</v>
      </c>
      <c r="I39" s="27">
        <f>ROUND(G39/H7*2,1)</f>
        <v>0.3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0</v>
      </c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77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3</v>
      </c>
      <c r="H43" s="5" t="s">
        <v>42</v>
      </c>
      <c r="I43" s="23">
        <f>ROUND(G43/$H$7*2,1)</f>
        <v>0.1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0</v>
      </c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0</v>
      </c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0</v>
      </c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0</v>
      </c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0</v>
      </c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27.900000000000006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13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17.5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17.959999999999997</v>
      </c>
      <c r="D4" s="128" t="s">
        <v>239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48.459999999999994</v>
      </c>
      <c r="D5" s="128" t="s">
        <v>240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52.8214</v>
      </c>
      <c r="D6" s="120" t="s">
        <v>241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121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5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18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18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1</v>
      </c>
      <c r="H15" s="5" t="s">
        <v>39</v>
      </c>
      <c r="I15" s="23">
        <f>IF(G15=1,1,0)+IF(G15=2,2,0)</f>
        <v>1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5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121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64</v>
      </c>
      <c r="H40" s="5" t="s">
        <v>46</v>
      </c>
      <c r="I40" s="23">
        <f>ROUND(G40/$H$7*4,1)</f>
        <v>2.1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12</v>
      </c>
      <c r="H41" s="5" t="s">
        <v>54</v>
      </c>
      <c r="I41" s="23">
        <f>ROUND(G41/H7*1,1)</f>
        <v>0.1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46</v>
      </c>
      <c r="H43" s="5" t="s">
        <v>42</v>
      </c>
      <c r="I43" s="23">
        <f>ROUND(G43/$H$7*2,1)</f>
        <v>0.8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8</v>
      </c>
      <c r="H44" s="5" t="s">
        <v>47</v>
      </c>
      <c r="I44" s="23">
        <f>ROUND(G44/$H$7*3,1)</f>
        <v>0.2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8</v>
      </c>
      <c r="H45" s="5" t="s">
        <v>46</v>
      </c>
      <c r="I45" s="23">
        <f>ROUND(G45/$H$7*4,1)</f>
        <v>0.3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2</v>
      </c>
      <c r="H48" s="5" t="s">
        <v>60</v>
      </c>
      <c r="I48" s="23">
        <f>G48*0.1</f>
        <v>0.2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1</v>
      </c>
      <c r="H50" s="5" t="s">
        <v>33</v>
      </c>
      <c r="I50" s="23">
        <f>G50*0.3</f>
        <v>0.3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2</v>
      </c>
      <c r="H53" s="5" t="s">
        <v>33</v>
      </c>
      <c r="I53" s="23">
        <f>G53*0.3</f>
        <v>0.6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1</v>
      </c>
      <c r="H54" s="5" t="s">
        <v>31</v>
      </c>
      <c r="I54" s="23">
        <f>G54*0.5</f>
        <v>0.5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8</v>
      </c>
      <c r="H56" s="5" t="s">
        <v>64</v>
      </c>
      <c r="I56" s="23">
        <f>G56*0.02</f>
        <v>0.16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37</v>
      </c>
      <c r="H57" s="5" t="s">
        <v>90</v>
      </c>
      <c r="I57" s="23">
        <f>ROUND(G57*2/24,1)</f>
        <v>3.1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1</v>
      </c>
      <c r="H64" s="5" t="s">
        <v>70</v>
      </c>
      <c r="I64" s="23">
        <f>IF(G64=1,0.3,0)</f>
        <v>0.3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48.46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1:I3"/>
    <mergeCell ref="C37:C38"/>
    <mergeCell ref="K1:L3"/>
    <mergeCell ref="E66:F66"/>
    <mergeCell ref="E67:F67"/>
    <mergeCell ref="C59:C67"/>
    <mergeCell ref="C42:C46"/>
    <mergeCell ref="C47:C58"/>
    <mergeCell ref="E55:F55"/>
    <mergeCell ref="E58:F58"/>
    <mergeCell ref="E65:F65"/>
    <mergeCell ref="E57:F57"/>
    <mergeCell ref="B39:B67"/>
    <mergeCell ref="E46:F46"/>
    <mergeCell ref="E41:F41"/>
    <mergeCell ref="E39:F39"/>
    <mergeCell ref="E40:F40"/>
    <mergeCell ref="E44:F44"/>
    <mergeCell ref="E56:F56"/>
    <mergeCell ref="E43:F43"/>
    <mergeCell ref="D42:I42"/>
    <mergeCell ref="E49:F49"/>
    <mergeCell ref="A42:A46"/>
    <mergeCell ref="A7:G7"/>
    <mergeCell ref="A8:G8"/>
    <mergeCell ref="A9:G9"/>
    <mergeCell ref="A10:G10"/>
    <mergeCell ref="E20:F20"/>
    <mergeCell ref="E37:F37"/>
    <mergeCell ref="B23:B38"/>
    <mergeCell ref="E23:F23"/>
    <mergeCell ref="E24:F24"/>
    <mergeCell ref="E50:F50"/>
    <mergeCell ref="E62:F62"/>
    <mergeCell ref="E54:F54"/>
    <mergeCell ref="E64:F64"/>
    <mergeCell ref="E60:F60"/>
    <mergeCell ref="D52:I52"/>
    <mergeCell ref="E59:F59"/>
    <mergeCell ref="E61:F61"/>
    <mergeCell ref="D63:I63"/>
    <mergeCell ref="C17:C20"/>
    <mergeCell ref="E27:F27"/>
    <mergeCell ref="E14:F14"/>
    <mergeCell ref="E28:F28"/>
    <mergeCell ref="C27:C29"/>
    <mergeCell ref="A63:A67"/>
    <mergeCell ref="C39:C41"/>
    <mergeCell ref="A52:A55"/>
    <mergeCell ref="A47:A51"/>
    <mergeCell ref="E45:F45"/>
    <mergeCell ref="A2:B2"/>
    <mergeCell ref="A3:B3"/>
    <mergeCell ref="A4:B4"/>
    <mergeCell ref="A11:G11"/>
    <mergeCell ref="C12:D12"/>
    <mergeCell ref="C13:C16"/>
    <mergeCell ref="E16:F16"/>
    <mergeCell ref="B13:B22"/>
    <mergeCell ref="E18:F18"/>
    <mergeCell ref="E19:F19"/>
    <mergeCell ref="E21:F21"/>
    <mergeCell ref="C21:C22"/>
    <mergeCell ref="E30:F30"/>
    <mergeCell ref="E32:F32"/>
    <mergeCell ref="E34:F34"/>
    <mergeCell ref="E35:F35"/>
    <mergeCell ref="E33:F33"/>
    <mergeCell ref="E31:F31"/>
    <mergeCell ref="C23:C26"/>
    <mergeCell ref="E22:F22"/>
    <mergeCell ref="E48:F48"/>
    <mergeCell ref="E17:F17"/>
    <mergeCell ref="D6:I6"/>
    <mergeCell ref="E15:F15"/>
    <mergeCell ref="E13:F13"/>
    <mergeCell ref="A1:C1"/>
    <mergeCell ref="E36:F36"/>
    <mergeCell ref="A5:B5"/>
    <mergeCell ref="A6:B6"/>
    <mergeCell ref="D5:I5"/>
    <mergeCell ref="A68:H68"/>
    <mergeCell ref="D4:I4"/>
    <mergeCell ref="C30:C36"/>
    <mergeCell ref="E29:F29"/>
    <mergeCell ref="E51:F51"/>
    <mergeCell ref="E53:F53"/>
    <mergeCell ref="E25:F25"/>
    <mergeCell ref="E26:F26"/>
    <mergeCell ref="E38:F38"/>
    <mergeCell ref="D47:I47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13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15.2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15.7</v>
      </c>
      <c r="D4" s="128" t="s">
        <v>213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43.9</v>
      </c>
      <c r="D5" s="128" t="s">
        <v>214</v>
      </c>
      <c r="E5" s="129"/>
      <c r="F5" s="129"/>
      <c r="G5" s="129"/>
      <c r="H5" s="129"/>
      <c r="I5" s="130"/>
      <c r="J5" s="4"/>
    </row>
    <row r="6" spans="1:10" ht="16.5" thickBot="1">
      <c r="A6" s="118">
        <v>1.17</v>
      </c>
      <c r="B6" s="119"/>
      <c r="C6" s="63">
        <f>C5*A6</f>
        <v>51.36299999999999</v>
      </c>
      <c r="D6" s="120" t="s">
        <v>215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30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2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5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6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58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58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0</v>
      </c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/>
      <c r="H24" s="5" t="s">
        <v>42</v>
      </c>
      <c r="I24" s="23">
        <f>ROUND((G24/(H8+H9+H10)*2),1)</f>
        <v>0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6</v>
      </c>
      <c r="H25" s="5" t="s">
        <v>42</v>
      </c>
      <c r="I25" s="23">
        <f>ROUND((G25/(H9+H10+H8)*2),1)</f>
        <v>0.9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5</v>
      </c>
      <c r="H26" s="5" t="s">
        <v>42</v>
      </c>
      <c r="I26" s="23">
        <f>ROUND((G26/(H10+H9+H8)*2),1)</f>
        <v>0.8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30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30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0</v>
      </c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17</v>
      </c>
      <c r="H43" s="5" t="s">
        <v>42</v>
      </c>
      <c r="I43" s="23">
        <f>ROUND(G43/$H$7*2,1)</f>
        <v>1.1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12</v>
      </c>
      <c r="H44" s="5" t="s">
        <v>47</v>
      </c>
      <c r="I44" s="23">
        <f>ROUND(G44/$H$7*3,1)</f>
        <v>1.2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5</v>
      </c>
      <c r="H45" s="5" t="s">
        <v>46</v>
      </c>
      <c r="I45" s="23">
        <f>ROUND(G45/$H$7*4,1)</f>
        <v>0.7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4</v>
      </c>
      <c r="H49" s="5" t="s">
        <v>32</v>
      </c>
      <c r="I49" s="23">
        <f>G49*0.2</f>
        <v>0.8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1</v>
      </c>
      <c r="H50" s="5" t="s">
        <v>33</v>
      </c>
      <c r="I50" s="23">
        <f>G50*0.3</f>
        <v>0.3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0</v>
      </c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0</v>
      </c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0</v>
      </c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43.900000000000006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14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13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3.9</v>
      </c>
      <c r="D4" s="128" t="s">
        <v>248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30.9</v>
      </c>
      <c r="D5" s="128" t="s">
        <v>249</v>
      </c>
      <c r="E5" s="129"/>
      <c r="F5" s="129"/>
      <c r="G5" s="129"/>
      <c r="H5" s="129"/>
      <c r="I5" s="130"/>
      <c r="J5" s="4"/>
    </row>
    <row r="6" spans="1:10" ht="16.5" thickBot="1">
      <c r="A6" s="118">
        <v>1.17</v>
      </c>
      <c r="B6" s="119"/>
      <c r="C6" s="63">
        <f>C5*A6</f>
        <v>36.153</v>
      </c>
      <c r="D6" s="120" t="s">
        <v>250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123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2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34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34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2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0</v>
      </c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0</v>
      </c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0</v>
      </c>
      <c r="H34" s="5" t="s">
        <v>68</v>
      </c>
      <c r="I34" s="23">
        <f>IF(G34=1,0.5,0)</f>
        <v>0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0</v>
      </c>
      <c r="H36" s="5" t="s">
        <v>69</v>
      </c>
      <c r="I36" s="23">
        <f>IF(G36=1,1,0)</f>
        <v>0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3</v>
      </c>
      <c r="H39" s="26" t="s">
        <v>42</v>
      </c>
      <c r="I39" s="27">
        <f>ROUND(G39/H7*2,1)</f>
        <v>0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3</v>
      </c>
      <c r="H40" s="5" t="s">
        <v>46</v>
      </c>
      <c r="I40" s="23">
        <f>ROUND(G40/$H$7*4,1)</f>
        <v>0.1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0</v>
      </c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3</v>
      </c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3</v>
      </c>
      <c r="H44" s="5" t="s">
        <v>47</v>
      </c>
      <c r="I44" s="23">
        <f>ROUND(G44/$H$7*3,1)</f>
        <v>0.1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/>
      <c r="H45" s="5" t="s">
        <v>46</v>
      </c>
      <c r="I45" s="23">
        <f>ROUND(G45/$H$7*4,1)</f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6</v>
      </c>
      <c r="H48" s="5" t="s">
        <v>60</v>
      </c>
      <c r="I48" s="23">
        <f>G48*0.1</f>
        <v>0.6000000000000001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/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/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/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30.900000000000006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K1:L3"/>
    <mergeCell ref="C59:C67"/>
    <mergeCell ref="D63:I63"/>
    <mergeCell ref="E62:F62"/>
    <mergeCell ref="E64:F64"/>
    <mergeCell ref="E60:F60"/>
    <mergeCell ref="E59:F59"/>
    <mergeCell ref="E61:F61"/>
    <mergeCell ref="E66:F66"/>
    <mergeCell ref="E67:F67"/>
    <mergeCell ref="E57:F57"/>
    <mergeCell ref="E56:F56"/>
    <mergeCell ref="E65:F65"/>
    <mergeCell ref="E55:F55"/>
    <mergeCell ref="C39:C41"/>
    <mergeCell ref="E58:F58"/>
    <mergeCell ref="C47:C58"/>
    <mergeCell ref="D52:I52"/>
    <mergeCell ref="E41:F41"/>
    <mergeCell ref="E39:F39"/>
    <mergeCell ref="E40:F40"/>
    <mergeCell ref="D42:I42"/>
    <mergeCell ref="E49:F49"/>
    <mergeCell ref="E50:F50"/>
    <mergeCell ref="D47:I47"/>
    <mergeCell ref="A7:G7"/>
    <mergeCell ref="A8:G8"/>
    <mergeCell ref="A9:G9"/>
    <mergeCell ref="A10:G10"/>
    <mergeCell ref="E20:F20"/>
    <mergeCell ref="E37:F37"/>
    <mergeCell ref="E31:F31"/>
    <mergeCell ref="E19:F19"/>
    <mergeCell ref="E21:F21"/>
    <mergeCell ref="C21:C22"/>
    <mergeCell ref="E15:F15"/>
    <mergeCell ref="E17:F17"/>
    <mergeCell ref="A42:A46"/>
    <mergeCell ref="E44:F44"/>
    <mergeCell ref="E45:F45"/>
    <mergeCell ref="B39:B67"/>
    <mergeCell ref="E46:F46"/>
    <mergeCell ref="C42:C46"/>
    <mergeCell ref="E33:F33"/>
    <mergeCell ref="E43:F43"/>
    <mergeCell ref="A11:G11"/>
    <mergeCell ref="E16:F16"/>
    <mergeCell ref="B13:B22"/>
    <mergeCell ref="E22:F22"/>
    <mergeCell ref="C17:C20"/>
    <mergeCell ref="C12:D12"/>
    <mergeCell ref="E14:F14"/>
    <mergeCell ref="E13:F13"/>
    <mergeCell ref="C13:C16"/>
    <mergeCell ref="B23:B38"/>
    <mergeCell ref="E35:F35"/>
    <mergeCell ref="E23:F23"/>
    <mergeCell ref="E24:F24"/>
    <mergeCell ref="E28:F28"/>
    <mergeCell ref="E30:F30"/>
    <mergeCell ref="C23:C26"/>
    <mergeCell ref="E18:F18"/>
    <mergeCell ref="A1:C1"/>
    <mergeCell ref="A5:B5"/>
    <mergeCell ref="A6:B6"/>
    <mergeCell ref="D5:I5"/>
    <mergeCell ref="D6:I6"/>
    <mergeCell ref="A2:B2"/>
    <mergeCell ref="A3:B3"/>
    <mergeCell ref="A4:B4"/>
    <mergeCell ref="D1:I3"/>
    <mergeCell ref="A63:A67"/>
    <mergeCell ref="E25:F25"/>
    <mergeCell ref="E26:F26"/>
    <mergeCell ref="E38:F38"/>
    <mergeCell ref="C27:C29"/>
    <mergeCell ref="A52:A55"/>
    <mergeCell ref="E27:F27"/>
    <mergeCell ref="A47:A51"/>
    <mergeCell ref="C37:C38"/>
    <mergeCell ref="E54:F54"/>
    <mergeCell ref="A68:H68"/>
    <mergeCell ref="D4:I4"/>
    <mergeCell ref="C30:C36"/>
    <mergeCell ref="E29:F29"/>
    <mergeCell ref="E51:F51"/>
    <mergeCell ref="E53:F53"/>
    <mergeCell ref="E34:F34"/>
    <mergeCell ref="E32:F32"/>
    <mergeCell ref="E36:F36"/>
    <mergeCell ref="E48:F48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17.2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14.8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12.899999999999999</v>
      </c>
      <c r="D4" s="128" t="s">
        <v>216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44.9</v>
      </c>
      <c r="D5" s="128" t="s">
        <v>217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48.941</v>
      </c>
      <c r="D6" s="173" t="s">
        <v>218</v>
      </c>
      <c r="E6" s="174"/>
      <c r="F6" s="174"/>
      <c r="G6" s="174"/>
      <c r="H6" s="174"/>
      <c r="I6" s="175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38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5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/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36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36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34</v>
      </c>
      <c r="H20" s="5" t="s">
        <v>47</v>
      </c>
      <c r="I20" s="23">
        <f>ROUND((G20/H7*3),1)</f>
        <v>2.7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/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8</v>
      </c>
      <c r="H24" s="5" t="s">
        <v>42</v>
      </c>
      <c r="I24" s="23">
        <f>ROUND((G24/(H8+H9+H10)*2),1)</f>
        <v>2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5</v>
      </c>
      <c r="H26" s="5" t="s">
        <v>42</v>
      </c>
      <c r="I26" s="23">
        <f>ROUND((G26/(H10+H9+H8)*2),1)</f>
        <v>1.3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/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2</v>
      </c>
      <c r="H29" s="5" t="s">
        <v>102</v>
      </c>
      <c r="I29" s="23">
        <f>IF(G29=1,1,0)+IF(G29=2,0.5,0)</f>
        <v>0.5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2</v>
      </c>
      <c r="H32" s="5" t="s">
        <v>102</v>
      </c>
      <c r="I32" s="23">
        <f>IF(G32=1,1,0)+IF(G32=2,0.5,0)</f>
        <v>0.5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2</v>
      </c>
      <c r="H37" s="5" t="s">
        <v>107</v>
      </c>
      <c r="I37" s="23">
        <f>IF(G37=1,2,0)+IF(G37=2,1,0)</f>
        <v>1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2</v>
      </c>
      <c r="H38" s="5" t="s">
        <v>107</v>
      </c>
      <c r="I38" s="23">
        <f>IF(G38=1,2,0)+IF(G38=2,1,0)</f>
        <v>1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38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0</v>
      </c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38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3</v>
      </c>
      <c r="H43" s="5" t="s">
        <v>42</v>
      </c>
      <c r="I43" s="23">
        <f>ROUND(G43/$H$7*2,1)</f>
        <v>0.2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/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1</v>
      </c>
      <c r="H45" s="5" t="s">
        <v>46</v>
      </c>
      <c r="I45" s="23">
        <f>ROUND(G45/$H$7*4,1)</f>
        <v>0.1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5</v>
      </c>
      <c r="H46" s="5" t="s">
        <v>55</v>
      </c>
      <c r="I46" s="23">
        <f>ROUND(G46/$H$7*5,1)</f>
        <v>0.7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3</v>
      </c>
      <c r="H48" s="5" t="s">
        <v>60</v>
      </c>
      <c r="I48" s="23">
        <f>G48*0.1</f>
        <v>0.30000000000000004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/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/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/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28</v>
      </c>
      <c r="H57" s="5" t="s">
        <v>90</v>
      </c>
      <c r="I57" s="23">
        <f>ROUND(G57*2/24,1)</f>
        <v>2.3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/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/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44.9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18.5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18.5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11.42</v>
      </c>
      <c r="D4" s="128" t="s">
        <v>219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48.42</v>
      </c>
      <c r="D5" s="128" t="s">
        <v>220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52.777800000000006</v>
      </c>
      <c r="D6" s="120" t="s">
        <v>221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106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4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5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98</v>
      </c>
      <c r="I11" s="47" t="s">
        <v>75</v>
      </c>
    </row>
    <row r="12" spans="1:9" s="13" customFormat="1" ht="49.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98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52</v>
      </c>
      <c r="H20" s="5" t="s">
        <v>47</v>
      </c>
      <c r="I20" s="23">
        <f>ROUND((G20/H7*3),1)</f>
        <v>1.5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4</v>
      </c>
      <c r="H24" s="5" t="s">
        <v>42</v>
      </c>
      <c r="I24" s="23">
        <f>ROUND((G24/(H8+H9+H10)*2),1)</f>
        <v>0.9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5</v>
      </c>
      <c r="H26" s="5" t="s">
        <v>42</v>
      </c>
      <c r="I26" s="23">
        <f>ROUND((G26/(H10+H9+H8)*2),1)</f>
        <v>1.1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21</v>
      </c>
      <c r="H39" s="26" t="s">
        <v>42</v>
      </c>
      <c r="I39" s="27">
        <f>ROUND(G39/H7*2,1)</f>
        <v>0.4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13</v>
      </c>
      <c r="H40" s="5" t="s">
        <v>46</v>
      </c>
      <c r="I40" s="23">
        <f>ROUND(G40/$H$7*4,1)</f>
        <v>0.5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93</v>
      </c>
      <c r="H41" s="5" t="s">
        <v>54</v>
      </c>
      <c r="I41" s="23">
        <f>ROUND(G41/H7*1,1)</f>
        <v>0.9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/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4</v>
      </c>
      <c r="H44" s="5" t="s">
        <v>47</v>
      </c>
      <c r="I44" s="23">
        <f>ROUND(G44/$H$7*3,1)</f>
        <v>0.1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21</v>
      </c>
      <c r="H45" s="5" t="s">
        <v>46</v>
      </c>
      <c r="I45" s="23">
        <f>ROUND(G45/$H$7*4,1)</f>
        <v>0.8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1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3</v>
      </c>
      <c r="H48" s="5" t="s">
        <v>60</v>
      </c>
      <c r="I48" s="23">
        <f>G48*0.1</f>
        <v>0.30000000000000004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2</v>
      </c>
      <c r="H50" s="5" t="s">
        <v>33</v>
      </c>
      <c r="I50" s="23">
        <f>G50*0.3</f>
        <v>0.6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4</v>
      </c>
      <c r="H53" s="5" t="s">
        <v>33</v>
      </c>
      <c r="I53" s="23">
        <f>G53*0.3</f>
        <v>1.2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3</v>
      </c>
      <c r="H54" s="5" t="s">
        <v>31</v>
      </c>
      <c r="I54" s="23">
        <f>G54*0.5</f>
        <v>1.5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21</v>
      </c>
      <c r="H56" s="5" t="s">
        <v>64</v>
      </c>
      <c r="I56" s="23">
        <f>G56*0.02</f>
        <v>0.42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5</v>
      </c>
      <c r="H58" s="5" t="s">
        <v>89</v>
      </c>
      <c r="I58" s="23">
        <f>G58*0.1</f>
        <v>0.5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0</v>
      </c>
      <c r="H61" s="5" t="s">
        <v>44</v>
      </c>
      <c r="I61" s="23">
        <f>IF(G61=1,2,0)</f>
        <v>0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48.42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12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16.1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11.6</v>
      </c>
      <c r="D4" s="128" t="s">
        <v>222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39.7</v>
      </c>
      <c r="D5" s="128" t="s">
        <v>223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43.273</v>
      </c>
      <c r="D6" s="120" t="s">
        <v>224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28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5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3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/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24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24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/>
      <c r="H14" s="5" t="s">
        <v>39</v>
      </c>
      <c r="I14" s="23">
        <f>IF(G14=1,1,0)+IF(G14=2,2,0)</f>
        <v>0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/>
      <c r="H18" s="16" t="s">
        <v>45</v>
      </c>
      <c r="I18" s="23">
        <f>IF(G18=1,3,0)</f>
        <v>0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19</v>
      </c>
      <c r="H20" s="5" t="s">
        <v>47</v>
      </c>
      <c r="I20" s="23">
        <f>ROUND((G20/H7*3),1)</f>
        <v>2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5</v>
      </c>
      <c r="H24" s="5" t="s">
        <v>42</v>
      </c>
      <c r="I24" s="23">
        <f>ROUND((G24/(H8+H9+H10)*2),1)</f>
        <v>1.3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3</v>
      </c>
      <c r="H26" s="5" t="s">
        <v>42</v>
      </c>
      <c r="I26" s="23">
        <f>ROUND((G26/(H10+H9+H8)*2),1)</f>
        <v>0.8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/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2</v>
      </c>
      <c r="H29" s="5" t="s">
        <v>102</v>
      </c>
      <c r="I29" s="23">
        <f>IF(G29=1,1,0)+IF(G29=2,0.5,0)</f>
        <v>0.5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28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28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/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2</v>
      </c>
      <c r="H43" s="5" t="s">
        <v>42</v>
      </c>
      <c r="I43" s="23">
        <f>ROUND(G43/$H$7*2,1)</f>
        <v>0.1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1</v>
      </c>
      <c r="H44" s="5" t="s">
        <v>47</v>
      </c>
      <c r="I44" s="23">
        <f>ROUND(G44/$H$7*3,1)</f>
        <v>0.1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3</v>
      </c>
      <c r="H45" s="5" t="s">
        <v>46</v>
      </c>
      <c r="I45" s="23">
        <f>ROUND(G45/$H$7*4,1)</f>
        <v>0.4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/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/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3</v>
      </c>
      <c r="H50" s="5" t="s">
        <v>33</v>
      </c>
      <c r="I50" s="23">
        <f>G50*0.3</f>
        <v>0.8999999999999999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/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/>
      <c r="H54" s="5" t="s">
        <v>31</v>
      </c>
      <c r="I54" s="23">
        <f>G54*0.5</f>
        <v>0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4</v>
      </c>
      <c r="H57" s="5" t="s">
        <v>90</v>
      </c>
      <c r="I57" s="23">
        <f>ROUND(G57*2/24,1)</f>
        <v>0.3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3</v>
      </c>
      <c r="H58" s="5" t="s">
        <v>89</v>
      </c>
      <c r="I58" s="23">
        <f>G58*0.1</f>
        <v>0.30000000000000004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/>
      <c r="H59" s="5" t="s">
        <v>44</v>
      </c>
      <c r="I59" s="23">
        <f>IF(G59=1,2,0)</f>
        <v>0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39.699999999999996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14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14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14.059999999999999</v>
      </c>
      <c r="D4" s="128" t="s">
        <v>231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42.06</v>
      </c>
      <c r="D5" s="128" t="s">
        <v>144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43.7424</v>
      </c>
      <c r="D6" s="120" t="s">
        <v>145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27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6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36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36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/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/>
      <c r="H24" s="5" t="s">
        <v>42</v>
      </c>
      <c r="I24" s="23">
        <f>ROUND((G24/(H8+H9+H10)*2),1)</f>
        <v>0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/>
      <c r="H27" s="5" t="s">
        <v>51</v>
      </c>
      <c r="I27" s="23">
        <f>IF(G27=1,2,1)</f>
        <v>1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/>
      <c r="H28" s="5" t="s">
        <v>44</v>
      </c>
      <c r="I28" s="23">
        <f>IF(G28=1,2,0)</f>
        <v>0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1</v>
      </c>
      <c r="H31" s="5" t="s">
        <v>102</v>
      </c>
      <c r="I31" s="23">
        <f>IF(G31=1,1,0)+IF(G31=2,0.5,0)</f>
        <v>1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27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0</v>
      </c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27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0</v>
      </c>
      <c r="H43" s="5" t="s">
        <v>42</v>
      </c>
      <c r="I43" s="23">
        <f>ROUND(G43/$H$7*2,1)</f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8</v>
      </c>
      <c r="H44" s="5" t="s">
        <v>47</v>
      </c>
      <c r="I44" s="23">
        <f>ROUND(G44/$H$7*3,1)</f>
        <v>0.9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5</v>
      </c>
      <c r="H45" s="5" t="s">
        <v>46</v>
      </c>
      <c r="I45" s="23">
        <f>ROUND(G45/$H$7*4,1)</f>
        <v>0.7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2</v>
      </c>
      <c r="H46" s="5" t="s">
        <v>55</v>
      </c>
      <c r="I46" s="23">
        <f>ROUND(G46/$H$7*5,1)</f>
        <v>0.4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0</v>
      </c>
      <c r="H50" s="5" t="s">
        <v>33</v>
      </c>
      <c r="I50" s="23">
        <f>G50*0.3</f>
        <v>0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1</v>
      </c>
      <c r="H53" s="5" t="s">
        <v>33</v>
      </c>
      <c r="I53" s="23">
        <f>G53*0.3</f>
        <v>0.3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2</v>
      </c>
      <c r="H54" s="5" t="s">
        <v>31</v>
      </c>
      <c r="I54" s="23">
        <f>G54*0.5</f>
        <v>1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8</v>
      </c>
      <c r="H56" s="5" t="s">
        <v>64</v>
      </c>
      <c r="I56" s="23">
        <f>G56*0.02</f>
        <v>0.16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/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</v>
      </c>
      <c r="H58" s="5" t="s">
        <v>89</v>
      </c>
      <c r="I58" s="23">
        <f>G58*0.1</f>
        <v>0.1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0</v>
      </c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42.059999999999995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E66:F66"/>
    <mergeCell ref="E41:F41"/>
    <mergeCell ref="E39:F39"/>
    <mergeCell ref="E40:F40"/>
    <mergeCell ref="E64:F64"/>
    <mergeCell ref="E31:F31"/>
    <mergeCell ref="E57:F57"/>
    <mergeCell ref="E56:F56"/>
    <mergeCell ref="E43:F43"/>
    <mergeCell ref="E35:F35"/>
    <mergeCell ref="E62:F62"/>
    <mergeCell ref="E60:F60"/>
    <mergeCell ref="E59:F59"/>
    <mergeCell ref="E61:F61"/>
    <mergeCell ref="B39:B67"/>
    <mergeCell ref="B23:B38"/>
    <mergeCell ref="E18:F18"/>
    <mergeCell ref="E19:F19"/>
    <mergeCell ref="E21:F21"/>
    <mergeCell ref="C21:C22"/>
    <mergeCell ref="B13:B22"/>
    <mergeCell ref="E46:F46"/>
    <mergeCell ref="E67:F67"/>
    <mergeCell ref="E33:F33"/>
    <mergeCell ref="E49:F49"/>
    <mergeCell ref="E58:F58"/>
    <mergeCell ref="K1:L3"/>
    <mergeCell ref="A42:A46"/>
    <mergeCell ref="A7:G7"/>
    <mergeCell ref="A8:G8"/>
    <mergeCell ref="A9:G9"/>
    <mergeCell ref="A10:G10"/>
    <mergeCell ref="E20:F20"/>
    <mergeCell ref="C39:C41"/>
    <mergeCell ref="A1:C1"/>
    <mergeCell ref="C12:D12"/>
    <mergeCell ref="A6:B6"/>
    <mergeCell ref="D5:I5"/>
    <mergeCell ref="C59:C67"/>
    <mergeCell ref="D63:I63"/>
    <mergeCell ref="E65:F65"/>
    <mergeCell ref="E55:F55"/>
    <mergeCell ref="D1:I3"/>
    <mergeCell ref="E14:F14"/>
    <mergeCell ref="E22:F22"/>
    <mergeCell ref="E32:F32"/>
    <mergeCell ref="E37:F37"/>
    <mergeCell ref="E44:F44"/>
    <mergeCell ref="A2:B2"/>
    <mergeCell ref="A3:B3"/>
    <mergeCell ref="E36:F36"/>
    <mergeCell ref="C17:C20"/>
    <mergeCell ref="C23:C26"/>
    <mergeCell ref="C42:C46"/>
    <mergeCell ref="A4:B4"/>
    <mergeCell ref="E13:F13"/>
    <mergeCell ref="E15:F15"/>
    <mergeCell ref="E17:F17"/>
    <mergeCell ref="C13:C16"/>
    <mergeCell ref="A11:G11"/>
    <mergeCell ref="E16:F16"/>
    <mergeCell ref="A5:B5"/>
    <mergeCell ref="A63:A67"/>
    <mergeCell ref="E25:F25"/>
    <mergeCell ref="E26:F26"/>
    <mergeCell ref="E38:F38"/>
    <mergeCell ref="C27:C29"/>
    <mergeCell ref="A52:A55"/>
    <mergeCell ref="A47:A51"/>
    <mergeCell ref="E45:F45"/>
    <mergeCell ref="E50:F50"/>
    <mergeCell ref="D4:I4"/>
    <mergeCell ref="C30:C36"/>
    <mergeCell ref="E29:F29"/>
    <mergeCell ref="E51:F51"/>
    <mergeCell ref="C37:C38"/>
    <mergeCell ref="E54:F54"/>
    <mergeCell ref="D6:I6"/>
    <mergeCell ref="E23:F23"/>
    <mergeCell ref="E24:F24"/>
    <mergeCell ref="E28:F28"/>
    <mergeCell ref="E27:F27"/>
    <mergeCell ref="E53:F53"/>
    <mergeCell ref="E34:F34"/>
    <mergeCell ref="E30:F30"/>
    <mergeCell ref="D42:I42"/>
    <mergeCell ref="A68:H68"/>
    <mergeCell ref="E48:F48"/>
    <mergeCell ref="D47:I47"/>
    <mergeCell ref="C47:C58"/>
    <mergeCell ref="D52:I52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16.5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17.6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16.18</v>
      </c>
      <c r="D4" s="128" t="s">
        <v>124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50.28</v>
      </c>
      <c r="D5" s="128" t="s">
        <v>125</v>
      </c>
      <c r="E5" s="129"/>
      <c r="F5" s="129"/>
      <c r="G5" s="129"/>
      <c r="H5" s="129"/>
      <c r="I5" s="130"/>
      <c r="J5" s="4"/>
    </row>
    <row r="6" spans="1:10" ht="16.5" thickBot="1">
      <c r="A6" s="118">
        <v>1.09</v>
      </c>
      <c r="B6" s="119"/>
      <c r="C6" s="63">
        <f>C5*A6</f>
        <v>54.805200000000006</v>
      </c>
      <c r="D6" s="120" t="s">
        <v>126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80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2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3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49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49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/>
      <c r="H19" s="5" t="s">
        <v>44</v>
      </c>
      <c r="I19" s="23">
        <f>IF(G19=1,2,0)</f>
        <v>0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53</v>
      </c>
      <c r="H20" s="5" t="s">
        <v>47</v>
      </c>
      <c r="I20" s="23">
        <f>ROUND((G20/H7*3),1)</f>
        <v>2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/>
      <c r="H21" s="16" t="s">
        <v>97</v>
      </c>
      <c r="I21" s="23">
        <f>IF(G21=1,1.5,1)</f>
        <v>1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1</v>
      </c>
      <c r="H24" s="5" t="s">
        <v>42</v>
      </c>
      <c r="I24" s="23">
        <f>ROUND((G24/(H8+H9+H10)*2),1)</f>
        <v>0.4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3</v>
      </c>
      <c r="H26" s="5" t="s">
        <v>42</v>
      </c>
      <c r="I26" s="23">
        <f>ROUND((G26/(H10+H9+H8)*2),1)</f>
        <v>1.2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/>
      <c r="H34" s="5" t="s">
        <v>68</v>
      </c>
      <c r="I34" s="23">
        <f>IF(G34=1,0.5,0)</f>
        <v>0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80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2</v>
      </c>
      <c r="H40" s="5" t="s">
        <v>46</v>
      </c>
      <c r="I40" s="23">
        <f>ROUND(G40/$H$7*4,1)</f>
        <v>0.1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78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19</v>
      </c>
      <c r="H43" s="5" t="s">
        <v>42</v>
      </c>
      <c r="I43" s="23">
        <f>ROUND(G43/$H$7*2,1)</f>
        <v>0.5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3</v>
      </c>
      <c r="H44" s="5" t="s">
        <v>47</v>
      </c>
      <c r="I44" s="23">
        <f>ROUND(G44/$H$7*3,1)</f>
        <v>0.1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7</v>
      </c>
      <c r="H45" s="5" t="s">
        <v>46</v>
      </c>
      <c r="I45" s="23">
        <f>ROUND(G45/$H$7*4,1)</f>
        <v>0.4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2</v>
      </c>
      <c r="H46" s="5" t="s">
        <v>55</v>
      </c>
      <c r="I46" s="23">
        <f>ROUND(G46/$H$7*5,1)</f>
        <v>0.1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1</v>
      </c>
      <c r="H48" s="5" t="s">
        <v>60</v>
      </c>
      <c r="I48" s="23">
        <f>G48*0.1</f>
        <v>0.1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1</v>
      </c>
      <c r="H49" s="5" t="s">
        <v>32</v>
      </c>
      <c r="I49" s="23">
        <f>G49*0.2</f>
        <v>0.2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3</v>
      </c>
      <c r="H50" s="5" t="s">
        <v>33</v>
      </c>
      <c r="I50" s="23">
        <f>G50*0.3</f>
        <v>0.8999999999999999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2</v>
      </c>
      <c r="H51" s="5" t="s">
        <v>31</v>
      </c>
      <c r="I51" s="23">
        <f>G51*0.5</f>
        <v>1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3</v>
      </c>
      <c r="H53" s="5" t="s">
        <v>33</v>
      </c>
      <c r="I53" s="23">
        <f>G53*0.3</f>
        <v>0.8999999999999999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2</v>
      </c>
      <c r="H54" s="5" t="s">
        <v>31</v>
      </c>
      <c r="I54" s="23">
        <f>G54*0.5</f>
        <v>1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19</v>
      </c>
      <c r="H56" s="5" t="s">
        <v>64</v>
      </c>
      <c r="I56" s="23">
        <f>G56*0.02</f>
        <v>0.38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12</v>
      </c>
      <c r="H57" s="5" t="s">
        <v>90</v>
      </c>
      <c r="I57" s="23">
        <f>ROUND(G57*2/24,1)</f>
        <v>1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/>
      <c r="H58" s="5" t="s">
        <v>89</v>
      </c>
      <c r="I58" s="23">
        <f>G58*0.1</f>
        <v>0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/>
      <c r="H66" s="5" t="s">
        <v>69</v>
      </c>
      <c r="I66" s="23">
        <f>IF(G66=1,1,0)</f>
        <v>0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/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50.28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13.5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17.3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19.58</v>
      </c>
      <c r="D4" s="128" t="s">
        <v>127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50.379999999999995</v>
      </c>
      <c r="D5" s="128" t="s">
        <v>128</v>
      </c>
      <c r="E5" s="129"/>
      <c r="F5" s="129"/>
      <c r="G5" s="129"/>
      <c r="H5" s="129"/>
      <c r="I5" s="130"/>
      <c r="J5" s="4"/>
    </row>
    <row r="6" spans="1:10" ht="16.5" thickBot="1">
      <c r="A6" s="118">
        <v>1.04</v>
      </c>
      <c r="B6" s="119"/>
      <c r="C6" s="63">
        <f>C5*A6</f>
        <v>52.395199999999996</v>
      </c>
      <c r="D6" s="120" t="s">
        <v>129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50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7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5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2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22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22</v>
      </c>
      <c r="H13" s="26" t="s">
        <v>76</v>
      </c>
      <c r="I13" s="27">
        <f>IF($G$13&gt;17,1,0)+IF($G$13&gt;24,1,0)+IF($G$13&gt;48,1,0)</f>
        <v>1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1</v>
      </c>
      <c r="H14" s="5" t="s">
        <v>39</v>
      </c>
      <c r="I14" s="23">
        <f>IF(G14=1,1,0)+IF(G14=2,2,0)</f>
        <v>1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0</v>
      </c>
      <c r="H20" s="5" t="s">
        <v>47</v>
      </c>
      <c r="I20" s="23">
        <f>ROUND((G20/H7*3),1)</f>
        <v>0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0</v>
      </c>
      <c r="H22" s="30" t="s">
        <v>68</v>
      </c>
      <c r="I22" s="31">
        <f>IF(G22=1,0.5,0)</f>
        <v>0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2</v>
      </c>
      <c r="H24" s="5" t="s">
        <v>42</v>
      </c>
      <c r="I24" s="23">
        <f>ROUND((G24/(H8+H9+H10)*2),1)</f>
        <v>0.3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2</v>
      </c>
      <c r="H25" s="5" t="s">
        <v>42</v>
      </c>
      <c r="I25" s="23">
        <f>ROUND((G25/(H9+H10+H8)*2),1)</f>
        <v>0.3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5</v>
      </c>
      <c r="H26" s="5" t="s">
        <v>42</v>
      </c>
      <c r="I26" s="23">
        <f>ROUND((G26/(H10+H9+H8)*2),1)</f>
        <v>0.7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2</v>
      </c>
      <c r="H32" s="5" t="s">
        <v>102</v>
      </c>
      <c r="I32" s="23">
        <f>IF(G32=1,1,0)+IF(G32=2,0.5,0)</f>
        <v>0.5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20</v>
      </c>
      <c r="H39" s="26" t="s">
        <v>42</v>
      </c>
      <c r="I39" s="27">
        <f>ROUND(G39/H7*2,1)</f>
        <v>0.8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50</v>
      </c>
      <c r="H40" s="5" t="s">
        <v>46</v>
      </c>
      <c r="I40" s="23">
        <f>ROUND(G40/$H$7*4,1)</f>
        <v>4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0</v>
      </c>
      <c r="H41" s="5" t="s">
        <v>54</v>
      </c>
      <c r="I41" s="23">
        <f>ROUND(G41/H7*1,1)</f>
        <v>0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7</v>
      </c>
      <c r="H43" s="5" t="s">
        <v>42</v>
      </c>
      <c r="I43" s="23">
        <f>ROUND(G43/$H$7*2,1)</f>
        <v>0.3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0</v>
      </c>
      <c r="H44" s="5" t="s">
        <v>47</v>
      </c>
      <c r="I44" s="23">
        <f>ROUND(G44/$H$7*3,1)</f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21</v>
      </c>
      <c r="H45" s="5" t="s">
        <v>46</v>
      </c>
      <c r="I45" s="23">
        <f>ROUND(G45/$H$7*4,1)</f>
        <v>1.7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0</v>
      </c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2</v>
      </c>
      <c r="H49" s="5" t="s">
        <v>32</v>
      </c>
      <c r="I49" s="23">
        <f>G49*0.2</f>
        <v>0.4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3</v>
      </c>
      <c r="H50" s="5" t="s">
        <v>33</v>
      </c>
      <c r="I50" s="23">
        <f>G50*0.3</f>
        <v>0.8999999999999999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0</v>
      </c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/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2</v>
      </c>
      <c r="H54" s="5" t="s">
        <v>31</v>
      </c>
      <c r="I54" s="23">
        <f>G54*0.5</f>
        <v>1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24</v>
      </c>
      <c r="H56" s="5" t="s">
        <v>64</v>
      </c>
      <c r="I56" s="23">
        <f>G56*0.02</f>
        <v>0.48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4</v>
      </c>
      <c r="H57" s="5" t="s">
        <v>90</v>
      </c>
      <c r="I57" s="23">
        <f>ROUND(G57*2/24,1)</f>
        <v>0.3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0</v>
      </c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50.379999999999995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20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18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34.32</v>
      </c>
      <c r="D4" s="128" t="s">
        <v>232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72.32</v>
      </c>
      <c r="D5" s="128" t="s">
        <v>233</v>
      </c>
      <c r="E5" s="129"/>
      <c r="F5" s="129"/>
      <c r="G5" s="129"/>
      <c r="H5" s="129"/>
      <c r="I5" s="130"/>
      <c r="J5" s="4"/>
    </row>
    <row r="6" spans="1:10" ht="16.5" thickBot="1">
      <c r="A6" s="118">
        <v>1</v>
      </c>
      <c r="B6" s="119"/>
      <c r="C6" s="63">
        <f>C5*A6</f>
        <v>72.32</v>
      </c>
      <c r="D6" s="120" t="s">
        <v>234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104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6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16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7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1056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v>1056</v>
      </c>
      <c r="H13" s="26" t="s">
        <v>76</v>
      </c>
      <c r="I13" s="27">
        <f>IF($G$13&gt;17,1,0)+IF($G$13&gt;24,1,0)+IF($G$13&gt;48,1,0)</f>
        <v>3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2</v>
      </c>
      <c r="H17" s="5" t="s">
        <v>39</v>
      </c>
      <c r="I17" s="23">
        <f>IF(G17=1,1,0)+IF(G17=2,2,0)</f>
        <v>2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104</v>
      </c>
      <c r="H20" s="5" t="s">
        <v>47</v>
      </c>
      <c r="I20" s="23">
        <f>ROUND((G20/H7*3),1)</f>
        <v>3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6</v>
      </c>
      <c r="H24" s="5" t="s">
        <v>42</v>
      </c>
      <c r="I24" s="23">
        <f>ROUND((G24/(H8+H9+H10)*2),1)</f>
        <v>0.4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v>7</v>
      </c>
      <c r="H25" s="5" t="s">
        <v>42</v>
      </c>
      <c r="I25" s="23">
        <f>ROUND((G25/(H9+H10+H8)*2),1)</f>
        <v>0.5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v>16</v>
      </c>
      <c r="H26" s="5" t="s">
        <v>42</v>
      </c>
      <c r="I26" s="23">
        <f>ROUND((G26/(H10+H9+H8)*2),1)</f>
        <v>1.1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0</v>
      </c>
      <c r="H30" s="5" t="s">
        <v>69</v>
      </c>
      <c r="I30" s="23">
        <f>IF(G30=1,1,0)</f>
        <v>0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1</v>
      </c>
      <c r="H31" s="5" t="s">
        <v>102</v>
      </c>
      <c r="I31" s="23">
        <f>IF(G31=1,1,0)+IF(G31=2,0.5,0)</f>
        <v>1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>
        <v>1</v>
      </c>
      <c r="H33" s="5" t="s">
        <v>69</v>
      </c>
      <c r="I33" s="23">
        <f>IF(G33=1,1,0)</f>
        <v>1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104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>
        <v>40</v>
      </c>
      <c r="H40" s="5" t="s">
        <v>46</v>
      </c>
      <c r="I40" s="23">
        <f>ROUND(G40/$H$7*4,1)</f>
        <v>1.5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39</v>
      </c>
      <c r="H41" s="5" t="s">
        <v>54</v>
      </c>
      <c r="I41" s="23">
        <f>ROUND(G41/H7*1,1)</f>
        <v>0.4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104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104</v>
      </c>
      <c r="H44" s="5" t="s">
        <v>47</v>
      </c>
      <c r="I44" s="23">
        <f>ROUND(G44/$H$7*3,1)</f>
        <v>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40</v>
      </c>
      <c r="H45" s="5" t="s">
        <v>46</v>
      </c>
      <c r="I45" s="23">
        <f>ROUND(G45/$H$7*4,1)</f>
        <v>1.5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>
        <v>7</v>
      </c>
      <c r="H46" s="5" t="s">
        <v>55</v>
      </c>
      <c r="I46" s="23">
        <f>ROUND(G46/$H$7*5,1)</f>
        <v>0.3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4</v>
      </c>
      <c r="H48" s="5" t="s">
        <v>60</v>
      </c>
      <c r="I48" s="23">
        <f>G48*0.1</f>
        <v>0.4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6</v>
      </c>
      <c r="H49" s="5" t="s">
        <v>32</v>
      </c>
      <c r="I49" s="23">
        <f>G49*0.2</f>
        <v>1.2000000000000002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4</v>
      </c>
      <c r="H50" s="5" t="s">
        <v>33</v>
      </c>
      <c r="I50" s="23">
        <f>G50*0.3</f>
        <v>1.2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>
        <v>1</v>
      </c>
      <c r="H51" s="5" t="s">
        <v>31</v>
      </c>
      <c r="I51" s="23">
        <f>G51*0.4</f>
        <v>0.4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6</v>
      </c>
      <c r="H53" s="5" t="s">
        <v>33</v>
      </c>
      <c r="I53" s="23">
        <f>G53*0.3</f>
        <v>1.7999999999999998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2</v>
      </c>
      <c r="H54" s="5" t="s">
        <v>31</v>
      </c>
      <c r="I54" s="23">
        <f>G54*0.5</f>
        <v>1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>
        <v>0</v>
      </c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>
        <v>146</v>
      </c>
      <c r="H56" s="5" t="s">
        <v>64</v>
      </c>
      <c r="I56" s="23">
        <f>G56*0.02</f>
        <v>2.92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39</v>
      </c>
      <c r="H57" s="5" t="s">
        <v>90</v>
      </c>
      <c r="I57" s="23">
        <f>ROUND(G57*2/24,1)</f>
        <v>3.3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16</v>
      </c>
      <c r="H58" s="5" t="s">
        <v>89</v>
      </c>
      <c r="I58" s="23">
        <f>G58*0.1</f>
        <v>1.6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>
        <v>1</v>
      </c>
      <c r="H62" s="5" t="s">
        <v>69</v>
      </c>
      <c r="I62" s="23">
        <f>IF(G62=1,1,0)</f>
        <v>1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>
        <v>1</v>
      </c>
      <c r="H64" s="5" t="s">
        <v>70</v>
      </c>
      <c r="I64" s="23">
        <f>IF(G64=1,0.3,0)</f>
        <v>0.3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>
        <v>1</v>
      </c>
      <c r="H65" s="5" t="s">
        <v>68</v>
      </c>
      <c r="I65" s="23">
        <f>IF(G65=1,0.5,0)</f>
        <v>0.5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1</v>
      </c>
      <c r="H67" s="30" t="s">
        <v>44</v>
      </c>
      <c r="I67" s="31">
        <f>IF(G67=1,2,0)</f>
        <v>2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72.32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A63:A67"/>
    <mergeCell ref="E25:F25"/>
    <mergeCell ref="E26:F26"/>
    <mergeCell ref="E38:F38"/>
    <mergeCell ref="C27:C29"/>
    <mergeCell ref="A52:A55"/>
    <mergeCell ref="E13:F13"/>
    <mergeCell ref="E15:F15"/>
    <mergeCell ref="C13:C16"/>
    <mergeCell ref="K1:L3"/>
    <mergeCell ref="A68:H68"/>
    <mergeCell ref="D4:I4"/>
    <mergeCell ref="C30:C36"/>
    <mergeCell ref="E29:F29"/>
    <mergeCell ref="E51:F51"/>
    <mergeCell ref="E53:F53"/>
    <mergeCell ref="A2:B2"/>
    <mergeCell ref="A3:B3"/>
    <mergeCell ref="C12:D12"/>
    <mergeCell ref="A4:B4"/>
    <mergeCell ref="D1:I3"/>
    <mergeCell ref="A5:B5"/>
    <mergeCell ref="A6:B6"/>
    <mergeCell ref="D5:I5"/>
    <mergeCell ref="D6:I6"/>
    <mergeCell ref="A1:C1"/>
    <mergeCell ref="C17:C20"/>
    <mergeCell ref="C21:C22"/>
    <mergeCell ref="E19:F19"/>
    <mergeCell ref="E27:F27"/>
    <mergeCell ref="A47:A51"/>
    <mergeCell ref="C37:C38"/>
    <mergeCell ref="E34:F34"/>
    <mergeCell ref="B23:B38"/>
    <mergeCell ref="E18:F18"/>
    <mergeCell ref="E24:F24"/>
    <mergeCell ref="E21:F21"/>
    <mergeCell ref="E28:F28"/>
    <mergeCell ref="E22:F22"/>
    <mergeCell ref="C23:C26"/>
    <mergeCell ref="A11:G11"/>
    <mergeCell ref="E16:F16"/>
    <mergeCell ref="B13:B22"/>
    <mergeCell ref="E14:F14"/>
    <mergeCell ref="E17:F17"/>
    <mergeCell ref="A42:A46"/>
    <mergeCell ref="A7:G7"/>
    <mergeCell ref="A8:G8"/>
    <mergeCell ref="A9:G9"/>
    <mergeCell ref="A10:G10"/>
    <mergeCell ref="E20:F20"/>
    <mergeCell ref="E37:F37"/>
    <mergeCell ref="E44:F44"/>
    <mergeCell ref="E45:F45"/>
    <mergeCell ref="E23:F23"/>
    <mergeCell ref="E49:F49"/>
    <mergeCell ref="E50:F50"/>
    <mergeCell ref="E55:F55"/>
    <mergeCell ref="E58:F58"/>
    <mergeCell ref="E54:F54"/>
    <mergeCell ref="E30:F30"/>
    <mergeCell ref="E32:F32"/>
    <mergeCell ref="E33:F33"/>
    <mergeCell ref="E31:F31"/>
    <mergeCell ref="E65:F65"/>
    <mergeCell ref="E35:F35"/>
    <mergeCell ref="E48:F48"/>
    <mergeCell ref="E57:F57"/>
    <mergeCell ref="E56:F56"/>
    <mergeCell ref="E43:F43"/>
    <mergeCell ref="E36:F36"/>
    <mergeCell ref="E59:F59"/>
    <mergeCell ref="E61:F61"/>
    <mergeCell ref="C42:C46"/>
    <mergeCell ref="C39:C41"/>
    <mergeCell ref="C47:C58"/>
    <mergeCell ref="E67:F67"/>
    <mergeCell ref="C59:C67"/>
    <mergeCell ref="D63:I63"/>
    <mergeCell ref="E62:F62"/>
    <mergeCell ref="D52:I52"/>
    <mergeCell ref="E64:F64"/>
    <mergeCell ref="E60:F60"/>
    <mergeCell ref="E66:F66"/>
    <mergeCell ref="B39:B67"/>
    <mergeCell ref="E46:F46"/>
    <mergeCell ref="E41:F41"/>
    <mergeCell ref="E39:F39"/>
    <mergeCell ref="E40:F40"/>
    <mergeCell ref="D42:I42"/>
    <mergeCell ref="D47:I47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zoomScalePageLayoutView="0" workbookViewId="0" topLeftCell="A1">
      <selection activeCell="K1" sqref="K1:L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05" t="s">
        <v>74</v>
      </c>
      <c r="B1" s="106"/>
      <c r="C1" s="107"/>
      <c r="D1" s="108" t="s">
        <v>117</v>
      </c>
      <c r="E1" s="109"/>
      <c r="F1" s="109"/>
      <c r="G1" s="109"/>
      <c r="H1" s="109"/>
      <c r="I1" s="110"/>
      <c r="J1" s="1"/>
      <c r="K1" s="160" t="s">
        <v>254</v>
      </c>
      <c r="L1" s="160"/>
    </row>
    <row r="2" spans="1:12" ht="15">
      <c r="A2" s="114" t="s">
        <v>26</v>
      </c>
      <c r="B2" s="115"/>
      <c r="C2" s="40">
        <f>SUM(I13:I22)</f>
        <v>17.1</v>
      </c>
      <c r="D2" s="111"/>
      <c r="E2" s="112"/>
      <c r="F2" s="112"/>
      <c r="G2" s="112"/>
      <c r="H2" s="112"/>
      <c r="I2" s="113"/>
      <c r="J2" s="3"/>
      <c r="K2" s="160"/>
      <c r="L2" s="160"/>
    </row>
    <row r="3" spans="1:12" ht="15">
      <c r="A3" s="116" t="s">
        <v>27</v>
      </c>
      <c r="B3" s="117"/>
      <c r="C3" s="41">
        <f>SUM(I23:I38)</f>
        <v>16.2</v>
      </c>
      <c r="D3" s="111"/>
      <c r="E3" s="112"/>
      <c r="F3" s="112"/>
      <c r="G3" s="112"/>
      <c r="H3" s="112"/>
      <c r="I3" s="113"/>
      <c r="J3" s="1"/>
      <c r="K3" s="160"/>
      <c r="L3" s="160"/>
    </row>
    <row r="4" spans="1:10" ht="16.5" thickBot="1">
      <c r="A4" s="126" t="s">
        <v>28</v>
      </c>
      <c r="B4" s="127"/>
      <c r="C4" s="42">
        <f>SUM(I39:I41,I43:I46,I48:I51,I53:I62,I64:I67)</f>
        <v>14.1</v>
      </c>
      <c r="D4" s="128" t="s">
        <v>225</v>
      </c>
      <c r="E4" s="129"/>
      <c r="F4" s="129"/>
      <c r="G4" s="129"/>
      <c r="H4" s="129"/>
      <c r="I4" s="130"/>
      <c r="J4" s="4"/>
    </row>
    <row r="5" spans="1:10" ht="16.5" thickBot="1">
      <c r="A5" s="131" t="s">
        <v>30</v>
      </c>
      <c r="B5" s="132"/>
      <c r="C5" s="43">
        <f>SUM(C2:C4)</f>
        <v>47.4</v>
      </c>
      <c r="D5" s="128" t="s">
        <v>133</v>
      </c>
      <c r="E5" s="129"/>
      <c r="F5" s="129"/>
      <c r="G5" s="129"/>
      <c r="H5" s="129"/>
      <c r="I5" s="130"/>
      <c r="J5" s="4"/>
    </row>
    <row r="6" spans="1:10" ht="16.5" thickBot="1">
      <c r="A6" s="118">
        <v>1.17</v>
      </c>
      <c r="B6" s="119"/>
      <c r="C6" s="63">
        <f>C5*A6</f>
        <v>55.458</v>
      </c>
      <c r="D6" s="120" t="s">
        <v>134</v>
      </c>
      <c r="E6" s="121"/>
      <c r="F6" s="121"/>
      <c r="G6" s="121"/>
      <c r="H6" s="121"/>
      <c r="I6" s="122"/>
      <c r="J6" s="4"/>
    </row>
    <row r="7" spans="1:9" ht="15">
      <c r="A7" s="123" t="s">
        <v>91</v>
      </c>
      <c r="B7" s="124"/>
      <c r="C7" s="124"/>
      <c r="D7" s="124"/>
      <c r="E7" s="124"/>
      <c r="F7" s="124"/>
      <c r="G7" s="125"/>
      <c r="H7" s="38">
        <v>27</v>
      </c>
      <c r="I7" s="45" t="s">
        <v>43</v>
      </c>
    </row>
    <row r="8" spans="1:9" ht="15">
      <c r="A8" s="98" t="s">
        <v>77</v>
      </c>
      <c r="B8" s="99"/>
      <c r="C8" s="99"/>
      <c r="D8" s="99"/>
      <c r="E8" s="99"/>
      <c r="F8" s="99"/>
      <c r="G8" s="100"/>
      <c r="H8" s="21">
        <v>3</v>
      </c>
      <c r="I8" s="46" t="s">
        <v>43</v>
      </c>
    </row>
    <row r="9" spans="1:9" ht="15">
      <c r="A9" s="98" t="s">
        <v>82</v>
      </c>
      <c r="B9" s="99"/>
      <c r="C9" s="99"/>
      <c r="D9" s="99"/>
      <c r="E9" s="99"/>
      <c r="F9" s="99"/>
      <c r="G9" s="100"/>
      <c r="H9" s="21">
        <v>0</v>
      </c>
      <c r="I9" s="46" t="s">
        <v>43</v>
      </c>
    </row>
    <row r="10" spans="1:9" ht="15">
      <c r="A10" s="98" t="s">
        <v>22</v>
      </c>
      <c r="B10" s="99"/>
      <c r="C10" s="99"/>
      <c r="D10" s="99"/>
      <c r="E10" s="99"/>
      <c r="F10" s="99"/>
      <c r="G10" s="100"/>
      <c r="H10" s="21">
        <v>0</v>
      </c>
      <c r="I10" s="46" t="s">
        <v>43</v>
      </c>
    </row>
    <row r="11" spans="1:9" ht="15.75" thickBot="1">
      <c r="A11" s="101" t="s">
        <v>78</v>
      </c>
      <c r="B11" s="102"/>
      <c r="C11" s="102"/>
      <c r="D11" s="102"/>
      <c r="E11" s="102"/>
      <c r="F11" s="102"/>
      <c r="G11" s="103"/>
      <c r="H11" s="37">
        <v>38</v>
      </c>
      <c r="I11" s="47" t="s">
        <v>75</v>
      </c>
    </row>
    <row r="12" spans="1:9" s="13" customFormat="1" ht="53.25" thickBot="1">
      <c r="A12" s="48" t="s">
        <v>36</v>
      </c>
      <c r="B12" s="49" t="s">
        <v>37</v>
      </c>
      <c r="C12" s="104" t="s">
        <v>0</v>
      </c>
      <c r="D12" s="104"/>
      <c r="E12" s="50" t="s">
        <v>7</v>
      </c>
      <c r="F12" s="50" t="s">
        <v>21</v>
      </c>
      <c r="G12" s="50" t="s">
        <v>1</v>
      </c>
      <c r="H12" s="50" t="s">
        <v>2</v>
      </c>
      <c r="I12" s="51" t="s">
        <v>3</v>
      </c>
    </row>
    <row r="13" spans="1:9" ht="45" customHeight="1">
      <c r="A13" s="52">
        <v>1</v>
      </c>
      <c r="B13" s="137" t="s">
        <v>4</v>
      </c>
      <c r="C13" s="140" t="s">
        <v>5</v>
      </c>
      <c r="D13" s="53" t="s">
        <v>108</v>
      </c>
      <c r="E13" s="143" t="s">
        <v>62</v>
      </c>
      <c r="F13" s="144"/>
      <c r="G13" s="25">
        <f>H11</f>
        <v>38</v>
      </c>
      <c r="H13" s="26" t="s">
        <v>76</v>
      </c>
      <c r="I13" s="27">
        <f>IF($G$13&gt;17,1,0)+IF($G$13&gt;24,1,0)+IF($G$13&gt;48,1,0)</f>
        <v>2</v>
      </c>
    </row>
    <row r="14" spans="1:9" ht="45">
      <c r="A14" s="54">
        <v>2</v>
      </c>
      <c r="B14" s="138"/>
      <c r="C14" s="141"/>
      <c r="D14" s="55" t="s">
        <v>83</v>
      </c>
      <c r="E14" s="135" t="s">
        <v>38</v>
      </c>
      <c r="F14" s="135"/>
      <c r="G14" s="20">
        <v>2</v>
      </c>
      <c r="H14" s="5" t="s">
        <v>39</v>
      </c>
      <c r="I14" s="23">
        <f>IF(G14=1,1,0)+IF(G14=2,2,0)</f>
        <v>2</v>
      </c>
    </row>
    <row r="15" spans="1:9" ht="45">
      <c r="A15" s="54">
        <v>3</v>
      </c>
      <c r="B15" s="138"/>
      <c r="C15" s="141"/>
      <c r="D15" s="55" t="s">
        <v>84</v>
      </c>
      <c r="E15" s="135" t="s">
        <v>40</v>
      </c>
      <c r="F15" s="135"/>
      <c r="G15" s="20">
        <v>2</v>
      </c>
      <c r="H15" s="5" t="s">
        <v>39</v>
      </c>
      <c r="I15" s="23">
        <f>IF(G15=1,1,0)+IF(G15=2,2,0)</f>
        <v>2</v>
      </c>
    </row>
    <row r="16" spans="1:9" ht="30">
      <c r="A16" s="54">
        <v>4</v>
      </c>
      <c r="B16" s="138"/>
      <c r="C16" s="142"/>
      <c r="D16" s="55" t="s">
        <v>87</v>
      </c>
      <c r="E16" s="135" t="s">
        <v>93</v>
      </c>
      <c r="F16" s="135"/>
      <c r="G16" s="20">
        <v>1</v>
      </c>
      <c r="H16" s="5" t="s">
        <v>69</v>
      </c>
      <c r="I16" s="23">
        <f>IF(G16=1,1,0)</f>
        <v>1</v>
      </c>
    </row>
    <row r="17" spans="1:9" ht="30">
      <c r="A17" s="54">
        <v>5</v>
      </c>
      <c r="B17" s="138"/>
      <c r="C17" s="133" t="s">
        <v>6</v>
      </c>
      <c r="D17" s="55" t="s">
        <v>86</v>
      </c>
      <c r="E17" s="135" t="s">
        <v>41</v>
      </c>
      <c r="F17" s="135"/>
      <c r="G17" s="20">
        <v>1</v>
      </c>
      <c r="H17" s="5" t="s">
        <v>39</v>
      </c>
      <c r="I17" s="23">
        <f>IF(G17=1,1,0)+IF(G17=2,2,0)</f>
        <v>1</v>
      </c>
    </row>
    <row r="18" spans="1:9" ht="45">
      <c r="A18" s="54">
        <v>6</v>
      </c>
      <c r="B18" s="138"/>
      <c r="C18" s="141"/>
      <c r="D18" s="55" t="s">
        <v>23</v>
      </c>
      <c r="E18" s="135" t="s">
        <v>85</v>
      </c>
      <c r="F18" s="135"/>
      <c r="G18" s="20">
        <v>1</v>
      </c>
      <c r="H18" s="16" t="s">
        <v>45</v>
      </c>
      <c r="I18" s="23">
        <f>IF(G18=1,3,0)</f>
        <v>3</v>
      </c>
    </row>
    <row r="19" spans="1:9" ht="45">
      <c r="A19" s="54">
        <v>7</v>
      </c>
      <c r="B19" s="138"/>
      <c r="C19" s="141"/>
      <c r="D19" s="55" t="s">
        <v>95</v>
      </c>
      <c r="E19" s="135" t="s">
        <v>85</v>
      </c>
      <c r="F19" s="135"/>
      <c r="G19" s="20">
        <v>1</v>
      </c>
      <c r="H19" s="5" t="s">
        <v>44</v>
      </c>
      <c r="I19" s="23">
        <f>IF(G19=1,2,0)</f>
        <v>2</v>
      </c>
    </row>
    <row r="20" spans="1:9" ht="30">
      <c r="A20" s="54">
        <v>8</v>
      </c>
      <c r="B20" s="138"/>
      <c r="C20" s="142"/>
      <c r="D20" s="55" t="s">
        <v>96</v>
      </c>
      <c r="E20" s="135" t="s">
        <v>49</v>
      </c>
      <c r="F20" s="135"/>
      <c r="G20" s="20">
        <v>19</v>
      </c>
      <c r="H20" s="5" t="s">
        <v>47</v>
      </c>
      <c r="I20" s="23">
        <f>ROUND((G20/H7*3),1)</f>
        <v>2.1</v>
      </c>
    </row>
    <row r="21" spans="1:9" ht="34.5" customHeight="1">
      <c r="A21" s="54">
        <v>9</v>
      </c>
      <c r="B21" s="138"/>
      <c r="C21" s="133" t="s">
        <v>8</v>
      </c>
      <c r="D21" s="55" t="s">
        <v>99</v>
      </c>
      <c r="E21" s="135" t="s">
        <v>85</v>
      </c>
      <c r="F21" s="135"/>
      <c r="G21" s="20">
        <v>1</v>
      </c>
      <c r="H21" s="16" t="s">
        <v>97</v>
      </c>
      <c r="I21" s="23">
        <f>IF(G21=1,1.5,1)</f>
        <v>1.5</v>
      </c>
    </row>
    <row r="22" spans="1:13" ht="34.5" customHeight="1" thickBot="1">
      <c r="A22" s="56">
        <v>10</v>
      </c>
      <c r="B22" s="139"/>
      <c r="C22" s="134"/>
      <c r="D22" s="57" t="s">
        <v>98</v>
      </c>
      <c r="E22" s="136" t="s">
        <v>85</v>
      </c>
      <c r="F22" s="136"/>
      <c r="G22" s="29">
        <v>1</v>
      </c>
      <c r="H22" s="30" t="s">
        <v>68</v>
      </c>
      <c r="I22" s="31">
        <f>IF(G22=1,0.5,0)</f>
        <v>0.5</v>
      </c>
      <c r="J22" s="13"/>
      <c r="K22" s="13"/>
      <c r="L22" s="13"/>
      <c r="M22" s="13"/>
    </row>
    <row r="23" spans="1:9" ht="45">
      <c r="A23" s="58">
        <v>11</v>
      </c>
      <c r="B23" s="138" t="s">
        <v>13</v>
      </c>
      <c r="C23" s="141" t="s">
        <v>9</v>
      </c>
      <c r="D23" s="59" t="s">
        <v>48</v>
      </c>
      <c r="E23" s="145" t="s">
        <v>100</v>
      </c>
      <c r="F23" s="145"/>
      <c r="G23" s="24">
        <v>1</v>
      </c>
      <c r="H23" s="5" t="s">
        <v>51</v>
      </c>
      <c r="I23" s="22">
        <f>IF(G23=1,2,1)</f>
        <v>2</v>
      </c>
    </row>
    <row r="24" spans="1:9" ht="30">
      <c r="A24" s="54">
        <v>12</v>
      </c>
      <c r="B24" s="138"/>
      <c r="C24" s="141"/>
      <c r="D24" s="55" t="s">
        <v>101</v>
      </c>
      <c r="E24" s="135" t="s">
        <v>49</v>
      </c>
      <c r="F24" s="135"/>
      <c r="G24" s="20">
        <v>1</v>
      </c>
      <c r="H24" s="5" t="s">
        <v>42</v>
      </c>
      <c r="I24" s="23">
        <f>ROUND((G24/(H8+H9+H10)*2),1)</f>
        <v>0.7</v>
      </c>
    </row>
    <row r="25" spans="1:9" ht="30">
      <c r="A25" s="58">
        <v>13</v>
      </c>
      <c r="B25" s="138"/>
      <c r="C25" s="141"/>
      <c r="D25" s="55" t="s">
        <v>29</v>
      </c>
      <c r="E25" s="135" t="s">
        <v>49</v>
      </c>
      <c r="F25" s="135"/>
      <c r="G25" s="17">
        <f>H10</f>
        <v>0</v>
      </c>
      <c r="H25" s="5" t="s">
        <v>42</v>
      </c>
      <c r="I25" s="23">
        <f>ROUND((G25/(H9+H10+H8)*2),1)</f>
        <v>0</v>
      </c>
    </row>
    <row r="26" spans="1:9" ht="30">
      <c r="A26" s="54">
        <v>14</v>
      </c>
      <c r="B26" s="138"/>
      <c r="C26" s="142"/>
      <c r="D26" s="55" t="s">
        <v>79</v>
      </c>
      <c r="E26" s="135" t="s">
        <v>49</v>
      </c>
      <c r="F26" s="135"/>
      <c r="G26" s="17">
        <f>H9</f>
        <v>0</v>
      </c>
      <c r="H26" s="5" t="s">
        <v>42</v>
      </c>
      <c r="I26" s="23">
        <f>ROUND((G26/(H10+H9+H8)*2),1)</f>
        <v>0</v>
      </c>
    </row>
    <row r="27" spans="1:9" ht="45">
      <c r="A27" s="58">
        <v>15</v>
      </c>
      <c r="B27" s="138"/>
      <c r="C27" s="133" t="s">
        <v>10</v>
      </c>
      <c r="D27" s="55" t="s">
        <v>50</v>
      </c>
      <c r="E27" s="135" t="s">
        <v>85</v>
      </c>
      <c r="F27" s="135"/>
      <c r="G27" s="20">
        <v>1</v>
      </c>
      <c r="H27" s="5" t="s">
        <v>51</v>
      </c>
      <c r="I27" s="23">
        <f>IF(G27=1,2,1)</f>
        <v>2</v>
      </c>
    </row>
    <row r="28" spans="1:9" ht="30">
      <c r="A28" s="54">
        <v>16</v>
      </c>
      <c r="B28" s="138"/>
      <c r="C28" s="141"/>
      <c r="D28" s="55" t="s">
        <v>11</v>
      </c>
      <c r="E28" s="135" t="s">
        <v>85</v>
      </c>
      <c r="F28" s="135"/>
      <c r="G28" s="20">
        <v>1</v>
      </c>
      <c r="H28" s="5" t="s">
        <v>44</v>
      </c>
      <c r="I28" s="23">
        <f>IF(G28=1,2,0)</f>
        <v>2</v>
      </c>
    </row>
    <row r="29" spans="1:9" ht="45">
      <c r="A29" s="58">
        <v>17</v>
      </c>
      <c r="B29" s="138"/>
      <c r="C29" s="142"/>
      <c r="D29" s="55" t="s">
        <v>12</v>
      </c>
      <c r="E29" s="135" t="s">
        <v>109</v>
      </c>
      <c r="F29" s="135"/>
      <c r="G29" s="20">
        <v>1</v>
      </c>
      <c r="H29" s="5" t="s">
        <v>102</v>
      </c>
      <c r="I29" s="23">
        <f>IF(G29=1,1,0)+IF(G29=2,0.5,0)</f>
        <v>1</v>
      </c>
    </row>
    <row r="30" spans="1:9" ht="30">
      <c r="A30" s="54">
        <v>18</v>
      </c>
      <c r="B30" s="138"/>
      <c r="C30" s="133" t="s">
        <v>24</v>
      </c>
      <c r="D30" s="55" t="s">
        <v>35</v>
      </c>
      <c r="E30" s="135" t="s">
        <v>85</v>
      </c>
      <c r="F30" s="135"/>
      <c r="G30" s="20">
        <v>1</v>
      </c>
      <c r="H30" s="5" t="s">
        <v>69</v>
      </c>
      <c r="I30" s="23">
        <f>IF(G30=1,1,0)</f>
        <v>1</v>
      </c>
    </row>
    <row r="31" spans="1:9" ht="30">
      <c r="A31" s="58">
        <v>19</v>
      </c>
      <c r="B31" s="138"/>
      <c r="C31" s="141"/>
      <c r="D31" s="55" t="s">
        <v>110</v>
      </c>
      <c r="E31" s="135" t="s">
        <v>103</v>
      </c>
      <c r="F31" s="135"/>
      <c r="G31" s="20">
        <v>2</v>
      </c>
      <c r="H31" s="5" t="s">
        <v>102</v>
      </c>
      <c r="I31" s="23">
        <f>IF(G31=1,1,0)+IF(G31=2,0.5,0)</f>
        <v>0.5</v>
      </c>
    </row>
    <row r="32" spans="1:9" ht="30">
      <c r="A32" s="54">
        <v>20</v>
      </c>
      <c r="B32" s="138"/>
      <c r="C32" s="141"/>
      <c r="D32" s="55" t="s">
        <v>105</v>
      </c>
      <c r="E32" s="135" t="s">
        <v>111</v>
      </c>
      <c r="F32" s="135"/>
      <c r="G32" s="20">
        <v>1</v>
      </c>
      <c r="H32" s="5" t="s">
        <v>102</v>
      </c>
      <c r="I32" s="23">
        <f>IF(G32=1,1,0)+IF(G32=2,0.5,0)</f>
        <v>1</v>
      </c>
    </row>
    <row r="33" spans="1:9" ht="30">
      <c r="A33" s="58">
        <v>21</v>
      </c>
      <c r="B33" s="138"/>
      <c r="C33" s="141"/>
      <c r="D33" s="55" t="s">
        <v>52</v>
      </c>
      <c r="E33" s="135" t="s">
        <v>85</v>
      </c>
      <c r="F33" s="135"/>
      <c r="G33" s="20"/>
      <c r="H33" s="5" t="s">
        <v>69</v>
      </c>
      <c r="I33" s="23">
        <f>IF(G33=1,1,0)</f>
        <v>0</v>
      </c>
    </row>
    <row r="34" spans="1:9" ht="15">
      <c r="A34" s="54">
        <v>22</v>
      </c>
      <c r="B34" s="138"/>
      <c r="C34" s="141"/>
      <c r="D34" s="55" t="s">
        <v>25</v>
      </c>
      <c r="E34" s="135" t="s">
        <v>85</v>
      </c>
      <c r="F34" s="135"/>
      <c r="G34" s="20">
        <v>1</v>
      </c>
      <c r="H34" s="5" t="s">
        <v>68</v>
      </c>
      <c r="I34" s="23">
        <f>IF(G34=1,0.5,0)</f>
        <v>0.5</v>
      </c>
    </row>
    <row r="35" spans="1:9" ht="30">
      <c r="A35" s="58">
        <v>23</v>
      </c>
      <c r="B35" s="138"/>
      <c r="C35" s="141"/>
      <c r="D35" s="55" t="s">
        <v>104</v>
      </c>
      <c r="E35" s="135" t="s">
        <v>85</v>
      </c>
      <c r="F35" s="135"/>
      <c r="G35" s="20">
        <v>1</v>
      </c>
      <c r="H35" s="5" t="s">
        <v>68</v>
      </c>
      <c r="I35" s="23">
        <f>IF(G35=1,0.5,0)</f>
        <v>0.5</v>
      </c>
    </row>
    <row r="36" spans="1:9" ht="30">
      <c r="A36" s="54">
        <v>24</v>
      </c>
      <c r="B36" s="138"/>
      <c r="C36" s="142"/>
      <c r="D36" s="55" t="s">
        <v>53</v>
      </c>
      <c r="E36" s="135" t="s">
        <v>85</v>
      </c>
      <c r="F36" s="135"/>
      <c r="G36" s="20">
        <v>1</v>
      </c>
      <c r="H36" s="5" t="s">
        <v>69</v>
      </c>
      <c r="I36" s="23">
        <f>IF(G36=1,1,0)</f>
        <v>1</v>
      </c>
    </row>
    <row r="37" spans="1:9" ht="45">
      <c r="A37" s="58">
        <v>25</v>
      </c>
      <c r="B37" s="138"/>
      <c r="C37" s="133" t="s">
        <v>17</v>
      </c>
      <c r="D37" s="55" t="s">
        <v>18</v>
      </c>
      <c r="E37" s="146" t="s">
        <v>106</v>
      </c>
      <c r="F37" s="146"/>
      <c r="G37" s="20">
        <v>1</v>
      </c>
      <c r="H37" s="5" t="s">
        <v>107</v>
      </c>
      <c r="I37" s="23">
        <f>IF(G37=1,2,0)+IF(G37=2,1,0)</f>
        <v>2</v>
      </c>
    </row>
    <row r="38" spans="1:13" ht="60.75" thickBot="1">
      <c r="A38" s="60">
        <v>26</v>
      </c>
      <c r="B38" s="138"/>
      <c r="C38" s="141"/>
      <c r="D38" s="61" t="s">
        <v>19</v>
      </c>
      <c r="E38" s="146" t="s">
        <v>106</v>
      </c>
      <c r="F38" s="146"/>
      <c r="G38" s="32">
        <v>1</v>
      </c>
      <c r="H38" s="5" t="s">
        <v>107</v>
      </c>
      <c r="I38" s="23">
        <f>IF(G38=1,2,0)+IF(G38=2,1,0)</f>
        <v>2</v>
      </c>
      <c r="J38" s="13"/>
      <c r="K38" s="13"/>
      <c r="L38" s="13"/>
      <c r="M38" s="13"/>
    </row>
    <row r="39" spans="1:9" ht="49.5" customHeight="1">
      <c r="A39" s="39">
        <v>27</v>
      </c>
      <c r="B39" s="157" t="s">
        <v>14</v>
      </c>
      <c r="C39" s="157" t="s">
        <v>15</v>
      </c>
      <c r="D39" s="33" t="s">
        <v>112</v>
      </c>
      <c r="E39" s="159" t="s">
        <v>49</v>
      </c>
      <c r="F39" s="159"/>
      <c r="G39" s="34">
        <v>27</v>
      </c>
      <c r="H39" s="26" t="s">
        <v>42</v>
      </c>
      <c r="I39" s="27">
        <f>ROUND(G39/H7*2,1)</f>
        <v>2</v>
      </c>
    </row>
    <row r="40" spans="1:9" ht="30">
      <c r="A40" s="35">
        <v>28</v>
      </c>
      <c r="B40" s="151"/>
      <c r="C40" s="151"/>
      <c r="D40" s="15" t="s">
        <v>113</v>
      </c>
      <c r="E40" s="156" t="s">
        <v>49</v>
      </c>
      <c r="F40" s="156"/>
      <c r="G40" s="20"/>
      <c r="H40" s="5" t="s">
        <v>46</v>
      </c>
      <c r="I40" s="23">
        <f>ROUND(G40/$H$7*4,1)</f>
        <v>0</v>
      </c>
    </row>
    <row r="41" spans="1:9" ht="30">
      <c r="A41" s="35">
        <v>29</v>
      </c>
      <c r="B41" s="151"/>
      <c r="C41" s="152"/>
      <c r="D41" s="14" t="s">
        <v>114</v>
      </c>
      <c r="E41" s="156" t="s">
        <v>49</v>
      </c>
      <c r="F41" s="156"/>
      <c r="G41" s="20">
        <v>27</v>
      </c>
      <c r="H41" s="5" t="s">
        <v>54</v>
      </c>
      <c r="I41" s="23">
        <f>ROUND(G41/H7*1,1)</f>
        <v>1</v>
      </c>
    </row>
    <row r="42" spans="1:11" ht="15">
      <c r="A42" s="147">
        <v>30</v>
      </c>
      <c r="B42" s="151"/>
      <c r="C42" s="150" t="s">
        <v>16</v>
      </c>
      <c r="D42" s="153" t="s">
        <v>115</v>
      </c>
      <c r="E42" s="154"/>
      <c r="F42" s="154"/>
      <c r="G42" s="154"/>
      <c r="H42" s="154"/>
      <c r="I42" s="155"/>
      <c r="J42" s="8"/>
      <c r="K42" s="3"/>
    </row>
    <row r="43" spans="1:76" ht="23.25" customHeight="1">
      <c r="A43" s="148"/>
      <c r="B43" s="151"/>
      <c r="C43" s="151"/>
      <c r="D43" s="14" t="s">
        <v>56</v>
      </c>
      <c r="E43" s="156" t="s">
        <v>49</v>
      </c>
      <c r="F43" s="156"/>
      <c r="G43" s="20">
        <v>27</v>
      </c>
      <c r="H43" s="5" t="s">
        <v>42</v>
      </c>
      <c r="I43" s="23">
        <f>ROUND(G43/$H$7*2,1)</f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21" customHeight="1">
      <c r="A44" s="148"/>
      <c r="B44" s="151"/>
      <c r="C44" s="151"/>
      <c r="D44" s="14" t="s">
        <v>57</v>
      </c>
      <c r="E44" s="156" t="s">
        <v>49</v>
      </c>
      <c r="F44" s="156"/>
      <c r="G44" s="20">
        <v>7</v>
      </c>
      <c r="H44" s="5" t="s">
        <v>47</v>
      </c>
      <c r="I44" s="23">
        <f>ROUND(G44/$H$7*3,1)</f>
        <v>0.8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21.75" customHeight="1">
      <c r="A45" s="148"/>
      <c r="B45" s="151"/>
      <c r="C45" s="151"/>
      <c r="D45" s="14" t="s">
        <v>58</v>
      </c>
      <c r="E45" s="156" t="s">
        <v>49</v>
      </c>
      <c r="F45" s="156"/>
      <c r="G45" s="20">
        <v>7</v>
      </c>
      <c r="H45" s="5" t="s">
        <v>46</v>
      </c>
      <c r="I45" s="23">
        <f>ROUND(G45/$H$7*4,1)</f>
        <v>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30">
      <c r="A46" s="149"/>
      <c r="B46" s="151"/>
      <c r="C46" s="152"/>
      <c r="D46" s="14" t="s">
        <v>59</v>
      </c>
      <c r="E46" s="156" t="s">
        <v>49</v>
      </c>
      <c r="F46" s="156"/>
      <c r="G46" s="20"/>
      <c r="H46" s="5" t="s">
        <v>55</v>
      </c>
      <c r="I46" s="23">
        <f>ROUND(G46/$H$7*5,1)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11" ht="15">
      <c r="A47" s="147">
        <v>31</v>
      </c>
      <c r="B47" s="151"/>
      <c r="C47" s="150" t="s">
        <v>94</v>
      </c>
      <c r="D47" s="153" t="s">
        <v>116</v>
      </c>
      <c r="E47" s="154"/>
      <c r="F47" s="154"/>
      <c r="G47" s="154"/>
      <c r="H47" s="154"/>
      <c r="I47" s="155"/>
      <c r="J47" s="8"/>
      <c r="K47" s="3"/>
    </row>
    <row r="48" spans="1:11" ht="16.5" customHeight="1">
      <c r="A48" s="148"/>
      <c r="B48" s="151"/>
      <c r="C48" s="151"/>
      <c r="D48" s="14" t="s">
        <v>56</v>
      </c>
      <c r="E48" s="156" t="s">
        <v>49</v>
      </c>
      <c r="F48" s="156"/>
      <c r="G48" s="20">
        <v>0</v>
      </c>
      <c r="H48" s="5" t="s">
        <v>60</v>
      </c>
      <c r="I48" s="23">
        <f>G48*0.1</f>
        <v>0</v>
      </c>
      <c r="J48" s="7"/>
      <c r="K48" s="3"/>
    </row>
    <row r="49" spans="1:11" ht="15">
      <c r="A49" s="148"/>
      <c r="B49" s="151"/>
      <c r="C49" s="151"/>
      <c r="D49" s="14" t="s">
        <v>57</v>
      </c>
      <c r="E49" s="156" t="s">
        <v>49</v>
      </c>
      <c r="F49" s="156"/>
      <c r="G49" s="20">
        <v>0</v>
      </c>
      <c r="H49" s="5" t="s">
        <v>32</v>
      </c>
      <c r="I49" s="23">
        <f>G49*0.2</f>
        <v>0</v>
      </c>
      <c r="J49" s="7"/>
      <c r="K49" s="3"/>
    </row>
    <row r="50" spans="1:11" ht="15">
      <c r="A50" s="148"/>
      <c r="B50" s="151"/>
      <c r="C50" s="151"/>
      <c r="D50" s="14" t="s">
        <v>58</v>
      </c>
      <c r="E50" s="156" t="s">
        <v>49</v>
      </c>
      <c r="F50" s="156"/>
      <c r="G50" s="20">
        <v>2</v>
      </c>
      <c r="H50" s="5" t="s">
        <v>33</v>
      </c>
      <c r="I50" s="23">
        <f>G50*0.3</f>
        <v>0.6</v>
      </c>
      <c r="J50" s="7"/>
      <c r="K50" s="3"/>
    </row>
    <row r="51" spans="1:11" ht="30">
      <c r="A51" s="149"/>
      <c r="B51" s="151"/>
      <c r="C51" s="151"/>
      <c r="D51" s="14" t="s">
        <v>59</v>
      </c>
      <c r="E51" s="156" t="s">
        <v>49</v>
      </c>
      <c r="F51" s="156"/>
      <c r="G51" s="20"/>
      <c r="H51" s="5" t="s">
        <v>31</v>
      </c>
      <c r="I51" s="23">
        <f>G51*0.4</f>
        <v>0</v>
      </c>
      <c r="J51" s="7"/>
      <c r="K51" s="3"/>
    </row>
    <row r="52" spans="1:11" ht="15.75" customHeight="1">
      <c r="A52" s="147">
        <v>32</v>
      </c>
      <c r="B52" s="151"/>
      <c r="C52" s="151"/>
      <c r="D52" s="153" t="s">
        <v>61</v>
      </c>
      <c r="E52" s="154"/>
      <c r="F52" s="154"/>
      <c r="G52" s="154"/>
      <c r="H52" s="154"/>
      <c r="I52" s="155"/>
      <c r="J52" s="7"/>
      <c r="K52" s="3"/>
    </row>
    <row r="53" spans="1:11" ht="14.25" customHeight="1">
      <c r="A53" s="148"/>
      <c r="B53" s="151"/>
      <c r="C53" s="151"/>
      <c r="D53" s="14" t="s">
        <v>57</v>
      </c>
      <c r="E53" s="156" t="s">
        <v>49</v>
      </c>
      <c r="F53" s="156"/>
      <c r="G53" s="20">
        <v>0</v>
      </c>
      <c r="H53" s="5" t="s">
        <v>33</v>
      </c>
      <c r="I53" s="23">
        <f>G53*0.3</f>
        <v>0</v>
      </c>
      <c r="J53" s="7"/>
      <c r="K53" s="3"/>
    </row>
    <row r="54" spans="1:11" ht="15" customHeight="1">
      <c r="A54" s="148"/>
      <c r="B54" s="151"/>
      <c r="C54" s="151"/>
      <c r="D54" s="14" t="s">
        <v>58</v>
      </c>
      <c r="E54" s="156" t="s">
        <v>49</v>
      </c>
      <c r="F54" s="156"/>
      <c r="G54" s="20">
        <v>1</v>
      </c>
      <c r="H54" s="5" t="s">
        <v>31</v>
      </c>
      <c r="I54" s="23">
        <f>G54*0.5</f>
        <v>0.5</v>
      </c>
      <c r="J54" s="7"/>
      <c r="K54" s="3"/>
    </row>
    <row r="55" spans="1:11" ht="33" customHeight="1">
      <c r="A55" s="149"/>
      <c r="B55" s="151"/>
      <c r="C55" s="151"/>
      <c r="D55" s="14" t="s">
        <v>59</v>
      </c>
      <c r="E55" s="156" t="s">
        <v>49</v>
      </c>
      <c r="F55" s="156"/>
      <c r="G55" s="20"/>
      <c r="H55" s="5" t="s">
        <v>63</v>
      </c>
      <c r="I55" s="23">
        <f>G55*0.7</f>
        <v>0</v>
      </c>
      <c r="J55" s="7"/>
      <c r="K55" s="3"/>
    </row>
    <row r="56" spans="1:11" ht="45">
      <c r="A56" s="35">
        <v>33</v>
      </c>
      <c r="B56" s="151"/>
      <c r="C56" s="151"/>
      <c r="D56" s="18" t="s">
        <v>80</v>
      </c>
      <c r="E56" s="169" t="s">
        <v>62</v>
      </c>
      <c r="F56" s="170"/>
      <c r="G56" s="20"/>
      <c r="H56" s="5" t="s">
        <v>64</v>
      </c>
      <c r="I56" s="23">
        <f>G56*0.02</f>
        <v>0</v>
      </c>
      <c r="J56" s="7"/>
      <c r="K56" s="3"/>
    </row>
    <row r="57" spans="1:11" ht="45">
      <c r="A57" s="35">
        <v>34</v>
      </c>
      <c r="B57" s="151"/>
      <c r="C57" s="151"/>
      <c r="D57" s="18" t="s">
        <v>67</v>
      </c>
      <c r="E57" s="169" t="s">
        <v>65</v>
      </c>
      <c r="F57" s="170"/>
      <c r="G57" s="20">
        <v>0</v>
      </c>
      <c r="H57" s="5" t="s">
        <v>90</v>
      </c>
      <c r="I57" s="23">
        <f>ROUND(G57*2/24,1)</f>
        <v>0</v>
      </c>
      <c r="J57" s="7"/>
      <c r="K57" s="3"/>
    </row>
    <row r="58" spans="1:11" ht="49.5" customHeight="1">
      <c r="A58" s="35">
        <v>35</v>
      </c>
      <c r="B58" s="151"/>
      <c r="C58" s="152"/>
      <c r="D58" s="19" t="s">
        <v>66</v>
      </c>
      <c r="E58" s="169" t="s">
        <v>81</v>
      </c>
      <c r="F58" s="170"/>
      <c r="G58" s="20">
        <v>2</v>
      </c>
      <c r="H58" s="5" t="s">
        <v>89</v>
      </c>
      <c r="I58" s="23">
        <f>G58*0.1</f>
        <v>0.2</v>
      </c>
      <c r="J58" s="7"/>
      <c r="K58" s="3"/>
    </row>
    <row r="59" spans="1:11" ht="30">
      <c r="A59" s="35">
        <v>36</v>
      </c>
      <c r="B59" s="151"/>
      <c r="C59" s="150" t="s">
        <v>20</v>
      </c>
      <c r="D59" s="19" t="s">
        <v>92</v>
      </c>
      <c r="E59" s="156" t="s">
        <v>85</v>
      </c>
      <c r="F59" s="156"/>
      <c r="G59" s="20">
        <v>1</v>
      </c>
      <c r="H59" s="5" t="s">
        <v>44</v>
      </c>
      <c r="I59" s="23">
        <f>IF(G59=1,2,0)</f>
        <v>2</v>
      </c>
      <c r="J59" s="3"/>
      <c r="K59" s="3"/>
    </row>
    <row r="60" spans="1:11" ht="30">
      <c r="A60" s="35">
        <v>37</v>
      </c>
      <c r="B60" s="151"/>
      <c r="C60" s="151"/>
      <c r="D60" s="19" t="s">
        <v>71</v>
      </c>
      <c r="E60" s="156" t="s">
        <v>85</v>
      </c>
      <c r="F60" s="156"/>
      <c r="G60" s="20">
        <v>1</v>
      </c>
      <c r="H60" s="5" t="s">
        <v>69</v>
      </c>
      <c r="I60" s="23">
        <f>IF(G60=1,1,0)</f>
        <v>1</v>
      </c>
      <c r="J60" s="3"/>
      <c r="K60" s="3"/>
    </row>
    <row r="61" spans="1:11" ht="45">
      <c r="A61" s="35">
        <v>38</v>
      </c>
      <c r="B61" s="151"/>
      <c r="C61" s="151"/>
      <c r="D61" s="19" t="s">
        <v>72</v>
      </c>
      <c r="E61" s="156" t="s">
        <v>85</v>
      </c>
      <c r="F61" s="156"/>
      <c r="G61" s="20">
        <v>1</v>
      </c>
      <c r="H61" s="5" t="s">
        <v>44</v>
      </c>
      <c r="I61" s="23">
        <f>IF(G61=1,2,0)</f>
        <v>2</v>
      </c>
      <c r="J61" s="3"/>
      <c r="K61" s="3"/>
    </row>
    <row r="62" spans="1:9" ht="45">
      <c r="A62" s="35">
        <v>39</v>
      </c>
      <c r="B62" s="151"/>
      <c r="C62" s="151"/>
      <c r="D62" s="19" t="s">
        <v>88</v>
      </c>
      <c r="E62" s="156" t="s">
        <v>85</v>
      </c>
      <c r="F62" s="156"/>
      <c r="G62" s="20"/>
      <c r="H62" s="5" t="s">
        <v>69</v>
      </c>
      <c r="I62" s="23">
        <f>IF(G62=1,1,0)</f>
        <v>0</v>
      </c>
    </row>
    <row r="63" spans="1:9" ht="15">
      <c r="A63" s="147">
        <v>40</v>
      </c>
      <c r="B63" s="151"/>
      <c r="C63" s="151"/>
      <c r="D63" s="165" t="s">
        <v>73</v>
      </c>
      <c r="E63" s="166"/>
      <c r="F63" s="166"/>
      <c r="G63" s="166"/>
      <c r="H63" s="166"/>
      <c r="I63" s="167"/>
    </row>
    <row r="64" spans="1:9" ht="15">
      <c r="A64" s="148"/>
      <c r="B64" s="151"/>
      <c r="C64" s="151"/>
      <c r="D64" s="14" t="s">
        <v>56</v>
      </c>
      <c r="E64" s="156" t="s">
        <v>85</v>
      </c>
      <c r="F64" s="156"/>
      <c r="G64" s="20"/>
      <c r="H64" s="5" t="s">
        <v>70</v>
      </c>
      <c r="I64" s="23">
        <f>IF(G64=1,0.3,0)</f>
        <v>0</v>
      </c>
    </row>
    <row r="65" spans="1:9" ht="15" customHeight="1">
      <c r="A65" s="148"/>
      <c r="B65" s="151"/>
      <c r="C65" s="151"/>
      <c r="D65" s="14" t="s">
        <v>57</v>
      </c>
      <c r="E65" s="156" t="s">
        <v>85</v>
      </c>
      <c r="F65" s="156"/>
      <c r="G65" s="20"/>
      <c r="H65" s="5" t="s">
        <v>68</v>
      </c>
      <c r="I65" s="23">
        <f>IF(G65=1,0.5,0)</f>
        <v>0</v>
      </c>
    </row>
    <row r="66" spans="1:9" ht="15" customHeight="1">
      <c r="A66" s="148"/>
      <c r="B66" s="151"/>
      <c r="C66" s="151"/>
      <c r="D66" s="14" t="s">
        <v>58</v>
      </c>
      <c r="E66" s="156" t="s">
        <v>85</v>
      </c>
      <c r="F66" s="156"/>
      <c r="G66" s="20">
        <v>1</v>
      </c>
      <c r="H66" s="5" t="s">
        <v>69</v>
      </c>
      <c r="I66" s="23">
        <f>IF(G66=1,1,0)</f>
        <v>1</v>
      </c>
    </row>
    <row r="67" spans="1:9" ht="30.75" thickBot="1">
      <c r="A67" s="164"/>
      <c r="B67" s="158"/>
      <c r="C67" s="158"/>
      <c r="D67" s="28" t="s">
        <v>59</v>
      </c>
      <c r="E67" s="168" t="s">
        <v>85</v>
      </c>
      <c r="F67" s="168"/>
      <c r="G67" s="29">
        <v>0</v>
      </c>
      <c r="H67" s="30" t="s">
        <v>44</v>
      </c>
      <c r="I67" s="31">
        <f>IF(G67=1,2,0)</f>
        <v>0</v>
      </c>
    </row>
    <row r="68" spans="1:9" ht="18.75" customHeight="1" thickBot="1">
      <c r="A68" s="161" t="s">
        <v>34</v>
      </c>
      <c r="B68" s="162"/>
      <c r="C68" s="162"/>
      <c r="D68" s="162"/>
      <c r="E68" s="162"/>
      <c r="F68" s="162"/>
      <c r="G68" s="162"/>
      <c r="H68" s="163"/>
      <c r="I68" s="36">
        <f>SUM(I13:I41,I43:I46,I48:I51,I53:I62,I64:I67)</f>
        <v>47.4</v>
      </c>
    </row>
    <row r="69" spans="1:9" ht="18" customHeight="1">
      <c r="A69" s="8"/>
      <c r="B69" s="9"/>
      <c r="C69" s="10"/>
      <c r="D69" s="11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2" ht="15">
      <c r="A88" s="12"/>
      <c r="B88" s="12"/>
    </row>
  </sheetData>
  <sheetProtection formatCells="0" formatColumns="0" formatRows="0" insertColumns="0" insertRows="0" insertHyperlinks="0" deleteColumns="0" deleteRows="0" sort="0" autoFilter="0" pivotTables="0"/>
  <mergeCells count="91">
    <mergeCell ref="D52:I52"/>
    <mergeCell ref="E53:F53"/>
    <mergeCell ref="E58:F58"/>
    <mergeCell ref="C59:C67"/>
    <mergeCell ref="E59:F59"/>
    <mergeCell ref="K1:L3"/>
    <mergeCell ref="A68:H68"/>
    <mergeCell ref="A63:A67"/>
    <mergeCell ref="D63:I63"/>
    <mergeCell ref="E64:F64"/>
    <mergeCell ref="E65:F65"/>
    <mergeCell ref="E66:F66"/>
    <mergeCell ref="E67:F67"/>
    <mergeCell ref="E56:F56"/>
    <mergeCell ref="E57:F57"/>
    <mergeCell ref="E61:F61"/>
    <mergeCell ref="E62:F62"/>
    <mergeCell ref="C47:C58"/>
    <mergeCell ref="A47:A51"/>
    <mergeCell ref="D47:I47"/>
    <mergeCell ref="E48:F48"/>
    <mergeCell ref="E49:F49"/>
    <mergeCell ref="E50:F50"/>
    <mergeCell ref="E51:F51"/>
    <mergeCell ref="A52:A55"/>
    <mergeCell ref="E45:F45"/>
    <mergeCell ref="E46:F46"/>
    <mergeCell ref="B39:B67"/>
    <mergeCell ref="C39:C41"/>
    <mergeCell ref="E39:F39"/>
    <mergeCell ref="E40:F40"/>
    <mergeCell ref="E41:F41"/>
    <mergeCell ref="E55:F55"/>
    <mergeCell ref="E54:F54"/>
    <mergeCell ref="E60:F60"/>
    <mergeCell ref="E35:F35"/>
    <mergeCell ref="E36:F36"/>
    <mergeCell ref="C37:C38"/>
    <mergeCell ref="E37:F37"/>
    <mergeCell ref="E38:F38"/>
    <mergeCell ref="A42:A46"/>
    <mergeCell ref="C42:C46"/>
    <mergeCell ref="D42:I42"/>
    <mergeCell ref="E43:F43"/>
    <mergeCell ref="E44:F44"/>
    <mergeCell ref="C27:C29"/>
    <mergeCell ref="E27:F27"/>
    <mergeCell ref="E28:F28"/>
    <mergeCell ref="E29:F29"/>
    <mergeCell ref="C30:C36"/>
    <mergeCell ref="E30:F30"/>
    <mergeCell ref="E31:F31"/>
    <mergeCell ref="E32:F32"/>
    <mergeCell ref="E33:F33"/>
    <mergeCell ref="E34:F34"/>
    <mergeCell ref="E20:F20"/>
    <mergeCell ref="E17:F17"/>
    <mergeCell ref="E18:F18"/>
    <mergeCell ref="E19:F19"/>
    <mergeCell ref="B23:B38"/>
    <mergeCell ref="C23:C26"/>
    <mergeCell ref="E23:F23"/>
    <mergeCell ref="E24:F24"/>
    <mergeCell ref="E25:F25"/>
    <mergeCell ref="E26:F26"/>
    <mergeCell ref="C21:C22"/>
    <mergeCell ref="E21:F21"/>
    <mergeCell ref="E22:F22"/>
    <mergeCell ref="B13:B22"/>
    <mergeCell ref="C13:C16"/>
    <mergeCell ref="E13:F13"/>
    <mergeCell ref="E14:F14"/>
    <mergeCell ref="E15:F15"/>
    <mergeCell ref="E16:F16"/>
    <mergeCell ref="C17:C20"/>
    <mergeCell ref="A7:G7"/>
    <mergeCell ref="A8:G8"/>
    <mergeCell ref="A4:B4"/>
    <mergeCell ref="D4:I4"/>
    <mergeCell ref="A5:B5"/>
    <mergeCell ref="D5:I5"/>
    <mergeCell ref="A9:G9"/>
    <mergeCell ref="A10:G10"/>
    <mergeCell ref="A11:G11"/>
    <mergeCell ref="C12:D12"/>
    <mergeCell ref="A1:C1"/>
    <mergeCell ref="D1:I3"/>
    <mergeCell ref="A2:B2"/>
    <mergeCell ref="A3:B3"/>
    <mergeCell ref="A6:B6"/>
    <mergeCell ref="D6:I6"/>
  </mergeCells>
  <hyperlinks>
    <hyperlink ref="K1:L3" location="'ИТОГИ МОНИТОРИНГА'!A1" display="Возврат к странице итогов мониторинга"/>
  </hyperlink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mackevich</dc:creator>
  <cp:keywords/>
  <dc:description/>
  <cp:lastModifiedBy>Admin</cp:lastModifiedBy>
  <cp:lastPrinted>2010-10-15T02:10:41Z</cp:lastPrinted>
  <dcterms:created xsi:type="dcterms:W3CDTF">2009-05-13T02:23:13Z</dcterms:created>
  <dcterms:modified xsi:type="dcterms:W3CDTF">2013-01-21T16:28:43Z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