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2. Отделы\ОРГОУО\Сеть Центров гражданского образования\2017-2018\Отчеты ЦГО 2017-2018\"/>
    </mc:Choice>
  </mc:AlternateContent>
  <bookViews>
    <workbookView xWindow="0" yWindow="0" windowWidth="19995" windowHeight="11175" tabRatio="970"/>
  </bookViews>
  <sheets>
    <sheet name="Главный лист" sheetId="44" r:id="rId1"/>
    <sheet name="АТпИС" sheetId="1" r:id="rId2"/>
    <sheet name="Т-Ал" sheetId="3" r:id="rId3"/>
    <sheet name="Т-6" sheetId="4" r:id="rId4"/>
    <sheet name="Т-29" sheetId="5" r:id="rId5"/>
    <sheet name="Т-55" sheetId="6" r:id="rId6"/>
    <sheet name="Т-11" sheetId="7" r:id="rId7"/>
    <sheet name="Т-14" sheetId="8" r:id="rId8"/>
    <sheet name="Т-16" sheetId="9" r:id="rId9"/>
    <sheet name="Т-32" sheetId="10" r:id="rId10"/>
    <sheet name="Т-33" sheetId="11" r:id="rId11"/>
    <sheet name="Т-37" sheetId="12" r:id="rId12"/>
    <sheet name="Т-ЦПК" sheetId="13" r:id="rId13"/>
    <sheet name="Т-ДТДиМ" sheetId="14" r:id="rId14"/>
    <sheet name="С-80" sheetId="15" r:id="rId15"/>
    <sheet name="С-87" sheetId="16" r:id="rId16"/>
    <sheet name="С-196" sheetId="17" r:id="rId17"/>
    <sheet name="С-197" sheetId="18" r:id="rId18"/>
    <sheet name="С-СамЛ" sheetId="20" r:id="rId19"/>
    <sheet name="С-ЦДОД" sheetId="21" r:id="rId20"/>
    <sheet name="А-2" sheetId="22" r:id="rId21"/>
    <sheet name="А-4" sheetId="43" r:id="rId22"/>
    <sheet name="А-НК" sheetId="23" r:id="rId23"/>
    <sheet name="Б-БСОШ" sheetId="24" r:id="rId24"/>
    <sheet name="З-Зыр" sheetId="25" r:id="rId25"/>
    <sheet name="З-Выс" sheetId="26" r:id="rId26"/>
    <sheet name="З-Мих" sheetId="27" r:id="rId27"/>
    <sheet name="К-КСОШ1" sheetId="28" r:id="rId28"/>
    <sheet name="К-КСОШ2" sheetId="29" r:id="rId29"/>
    <sheet name="К-Осин" sheetId="45" r:id="rId30"/>
    <sheet name="К-7" sheetId="30" r:id="rId31"/>
    <sheet name="К-ДЮЦ" sheetId="31" r:id="rId32"/>
    <sheet name="К-Крив" sheetId="32" r:id="rId33"/>
    <sheet name="К-Вол" sheetId="33" r:id="rId34"/>
    <sheet name="М-МСОШ1" sheetId="34" r:id="rId35"/>
    <sheet name="П-Пер" sheetId="35" r:id="rId36"/>
    <sheet name="П-К" sheetId="47" r:id="rId37"/>
    <sheet name="П-Ул" sheetId="36" r:id="rId38"/>
    <sheet name="Т-Мал" sheetId="37" r:id="rId39"/>
    <sheet name="Т-Мор" sheetId="38" r:id="rId40"/>
    <sheet name="Т-Рыб" sheetId="39" r:id="rId41"/>
    <sheet name="Ч-Под" sheetId="40" r:id="rId42"/>
    <sheet name="Ш-Поб" sheetId="41" r:id="rId43"/>
    <sheet name="Ш-СОШ1" sheetId="42" r:id="rId44"/>
  </sheets>
  <calcPr calcId="152511"/>
</workbook>
</file>

<file path=xl/calcChain.xml><?xml version="1.0" encoding="utf-8"?>
<calcChain xmlns="http://schemas.openxmlformats.org/spreadsheetml/2006/main">
  <c r="C5" i="47" l="1"/>
  <c r="H11" i="47"/>
  <c r="C2" i="47" s="1"/>
  <c r="H12" i="47"/>
  <c r="H13" i="47"/>
  <c r="H14" i="47"/>
  <c r="H15" i="47"/>
  <c r="H16" i="47"/>
  <c r="H17" i="47"/>
  <c r="H18" i="47"/>
  <c r="H19" i="47"/>
  <c r="F20" i="47"/>
  <c r="H20" i="47" s="1"/>
  <c r="C3" i="47" s="1"/>
  <c r="H21" i="47"/>
  <c r="H22" i="47"/>
  <c r="H23" i="47"/>
  <c r="H24" i="47"/>
  <c r="H25" i="47"/>
  <c r="H26" i="47"/>
  <c r="H27" i="47"/>
  <c r="H28" i="47"/>
  <c r="H30" i="47"/>
  <c r="H31" i="47"/>
  <c r="H32" i="47"/>
  <c r="H33" i="47"/>
  <c r="H35" i="47"/>
  <c r="H36" i="47"/>
  <c r="H37" i="47"/>
  <c r="H38" i="47"/>
  <c r="H40" i="47"/>
  <c r="H41" i="47"/>
  <c r="H42" i="47"/>
  <c r="H43" i="47"/>
  <c r="H44" i="47"/>
  <c r="H45" i="47"/>
  <c r="H46" i="47"/>
  <c r="H47" i="47"/>
  <c r="C4" i="47" l="1"/>
  <c r="H11" i="45"/>
  <c r="C2" i="45" s="1"/>
  <c r="H12" i="45"/>
  <c r="H13" i="45"/>
  <c r="H14" i="45"/>
  <c r="H15" i="45"/>
  <c r="H16" i="45"/>
  <c r="H17" i="45"/>
  <c r="H18" i="45"/>
  <c r="H19" i="45"/>
  <c r="F20" i="45"/>
  <c r="H20" i="45"/>
  <c r="C3" i="45" s="1"/>
  <c r="H21" i="45"/>
  <c r="H22" i="45"/>
  <c r="H23" i="45"/>
  <c r="H24" i="45"/>
  <c r="H25" i="45"/>
  <c r="H26" i="45"/>
  <c r="H27" i="45"/>
  <c r="H28" i="45"/>
  <c r="C4" i="45" s="1"/>
  <c r="H30" i="45"/>
  <c r="H31" i="45"/>
  <c r="H32" i="45"/>
  <c r="H33" i="45"/>
  <c r="H35" i="45"/>
  <c r="H36" i="45"/>
  <c r="H37" i="45"/>
  <c r="H38" i="45"/>
  <c r="H40" i="45"/>
  <c r="H41" i="45"/>
  <c r="H42" i="45"/>
  <c r="H43" i="45"/>
  <c r="H44" i="45"/>
  <c r="H45" i="45"/>
  <c r="H46" i="45"/>
  <c r="H47" i="45"/>
  <c r="C5" i="45" l="1"/>
  <c r="H11" i="43" l="1"/>
  <c r="C2" i="43" s="1"/>
  <c r="H12" i="43"/>
  <c r="H13" i="43"/>
  <c r="H14" i="43"/>
  <c r="H15" i="43"/>
  <c r="H16" i="43"/>
  <c r="H17" i="43"/>
  <c r="H18" i="43"/>
  <c r="H19" i="43"/>
  <c r="C3" i="43" s="1"/>
  <c r="F20" i="43"/>
  <c r="H20" i="43"/>
  <c r="H21" i="43"/>
  <c r="H22" i="43"/>
  <c r="H23" i="43"/>
  <c r="H24" i="43"/>
  <c r="H25" i="43"/>
  <c r="H26" i="43"/>
  <c r="H27" i="43"/>
  <c r="H28" i="43"/>
  <c r="C4" i="43" s="1"/>
  <c r="H30" i="43"/>
  <c r="H31" i="43"/>
  <c r="H32" i="43"/>
  <c r="H33" i="43"/>
  <c r="H35" i="43"/>
  <c r="H36" i="43"/>
  <c r="H37" i="43"/>
  <c r="H38" i="43"/>
  <c r="H40" i="43"/>
  <c r="H41" i="43"/>
  <c r="H42" i="43"/>
  <c r="H43" i="43"/>
  <c r="H44" i="43"/>
  <c r="H45" i="43"/>
  <c r="H46" i="43"/>
  <c r="H47" i="43"/>
  <c r="C5" i="43" l="1"/>
  <c r="H11" i="42" l="1"/>
  <c r="C2" i="42" s="1"/>
  <c r="H12" i="42"/>
  <c r="H13" i="42"/>
  <c r="H14" i="42"/>
  <c r="H15" i="42"/>
  <c r="H16" i="42"/>
  <c r="H17" i="42"/>
  <c r="H18" i="42"/>
  <c r="H19" i="42"/>
  <c r="F20" i="42"/>
  <c r="H20" i="42"/>
  <c r="C3" i="42" s="1"/>
  <c r="H21" i="42"/>
  <c r="H22" i="42"/>
  <c r="H23" i="42"/>
  <c r="H24" i="42"/>
  <c r="H25" i="42"/>
  <c r="H26" i="42"/>
  <c r="H27" i="42"/>
  <c r="H28" i="42"/>
  <c r="C4" i="42" s="1"/>
  <c r="H30" i="42"/>
  <c r="H31" i="42"/>
  <c r="H32" i="42"/>
  <c r="H33" i="42"/>
  <c r="H35" i="42"/>
  <c r="H36" i="42"/>
  <c r="H37" i="42"/>
  <c r="H38" i="42"/>
  <c r="H40" i="42"/>
  <c r="H41" i="42"/>
  <c r="H42" i="42"/>
  <c r="H43" i="42"/>
  <c r="H44" i="42"/>
  <c r="H45" i="42"/>
  <c r="H46" i="42"/>
  <c r="H47" i="42"/>
  <c r="C5" i="42" l="1"/>
  <c r="H11" i="41" l="1"/>
  <c r="C2" i="41" s="1"/>
  <c r="H12" i="41"/>
  <c r="H13" i="41"/>
  <c r="H14" i="41"/>
  <c r="H15" i="41"/>
  <c r="H16" i="41"/>
  <c r="H17" i="41"/>
  <c r="H18" i="41"/>
  <c r="H19" i="41"/>
  <c r="C3" i="41" s="1"/>
  <c r="F20" i="41"/>
  <c r="H20" i="41"/>
  <c r="H21" i="41"/>
  <c r="H22" i="41"/>
  <c r="H23" i="41"/>
  <c r="H24" i="41"/>
  <c r="H25" i="41"/>
  <c r="H26" i="41"/>
  <c r="H27" i="41"/>
  <c r="H28" i="41"/>
  <c r="C4" i="41" s="1"/>
  <c r="H30" i="41"/>
  <c r="H31" i="41"/>
  <c r="H32" i="41"/>
  <c r="H33" i="41"/>
  <c r="H35" i="41"/>
  <c r="H36" i="41"/>
  <c r="H37" i="41"/>
  <c r="H38" i="41"/>
  <c r="H40" i="41"/>
  <c r="H41" i="41"/>
  <c r="H42" i="41"/>
  <c r="H43" i="41"/>
  <c r="H44" i="41"/>
  <c r="H45" i="41"/>
  <c r="H46" i="41"/>
  <c r="H47" i="41"/>
  <c r="C5" i="41" l="1"/>
  <c r="H11" i="40" l="1"/>
  <c r="C2" i="40" s="1"/>
  <c r="H12" i="40"/>
  <c r="H13" i="40"/>
  <c r="H14" i="40"/>
  <c r="H15" i="40"/>
  <c r="H16" i="40"/>
  <c r="H17" i="40"/>
  <c r="H18" i="40"/>
  <c r="H19" i="40"/>
  <c r="F20" i="40"/>
  <c r="H20" i="40"/>
  <c r="C3" i="40" s="1"/>
  <c r="H21" i="40"/>
  <c r="H22" i="40"/>
  <c r="H23" i="40"/>
  <c r="H24" i="40"/>
  <c r="H25" i="40"/>
  <c r="H26" i="40"/>
  <c r="H27" i="40"/>
  <c r="H28" i="40"/>
  <c r="C4" i="40" s="1"/>
  <c r="H30" i="40"/>
  <c r="H31" i="40"/>
  <c r="H32" i="40"/>
  <c r="H33" i="40"/>
  <c r="H35" i="40"/>
  <c r="H36" i="40"/>
  <c r="H37" i="40"/>
  <c r="H38" i="40"/>
  <c r="H40" i="40"/>
  <c r="H41" i="40"/>
  <c r="H42" i="40"/>
  <c r="H43" i="40"/>
  <c r="H44" i="40"/>
  <c r="H45" i="40"/>
  <c r="H46" i="40"/>
  <c r="H47" i="40"/>
  <c r="C5" i="40" l="1"/>
  <c r="H11" i="39" l="1"/>
  <c r="C2" i="39" s="1"/>
  <c r="H12" i="39"/>
  <c r="H13" i="39"/>
  <c r="H14" i="39"/>
  <c r="H15" i="39"/>
  <c r="H16" i="39"/>
  <c r="H17" i="39"/>
  <c r="H18" i="39"/>
  <c r="H19" i="39"/>
  <c r="F20" i="39"/>
  <c r="H20" i="39"/>
  <c r="C3" i="39" s="1"/>
  <c r="H21" i="39"/>
  <c r="H22" i="39"/>
  <c r="H23" i="39"/>
  <c r="H24" i="39"/>
  <c r="H25" i="39"/>
  <c r="H26" i="39"/>
  <c r="H27" i="39"/>
  <c r="H28" i="39"/>
  <c r="C4" i="39" s="1"/>
  <c r="H30" i="39"/>
  <c r="H31" i="39"/>
  <c r="H32" i="39"/>
  <c r="H33" i="39"/>
  <c r="H35" i="39"/>
  <c r="H36" i="39"/>
  <c r="H37" i="39"/>
  <c r="H38" i="39"/>
  <c r="H40" i="39"/>
  <c r="H41" i="39"/>
  <c r="H42" i="39"/>
  <c r="H43" i="39"/>
  <c r="H44" i="39"/>
  <c r="H45" i="39"/>
  <c r="H46" i="39"/>
  <c r="H47" i="39"/>
  <c r="C5" i="39" l="1"/>
  <c r="H11" i="38" l="1"/>
  <c r="C2" i="38" s="1"/>
  <c r="H12" i="38"/>
  <c r="H13" i="38"/>
  <c r="H14" i="38"/>
  <c r="H15" i="38"/>
  <c r="H16" i="38"/>
  <c r="H17" i="38"/>
  <c r="H18" i="38"/>
  <c r="H19" i="38"/>
  <c r="C3" i="38" s="1"/>
  <c r="F20" i="38"/>
  <c r="H20" i="38"/>
  <c r="H21" i="38"/>
  <c r="H22" i="38"/>
  <c r="H23" i="38"/>
  <c r="H24" i="38"/>
  <c r="H25" i="38"/>
  <c r="H26" i="38"/>
  <c r="H27" i="38"/>
  <c r="H28" i="38"/>
  <c r="C4" i="38" s="1"/>
  <c r="H30" i="38"/>
  <c r="H31" i="38"/>
  <c r="H32" i="38"/>
  <c r="H33" i="38"/>
  <c r="H35" i="38"/>
  <c r="H36" i="38"/>
  <c r="H37" i="38"/>
  <c r="H38" i="38"/>
  <c r="H40" i="38"/>
  <c r="H41" i="38"/>
  <c r="H42" i="38"/>
  <c r="H43" i="38"/>
  <c r="H44" i="38"/>
  <c r="H45" i="38"/>
  <c r="H46" i="38"/>
  <c r="H47" i="38"/>
  <c r="C5" i="38" l="1"/>
  <c r="H11" i="37" l="1"/>
  <c r="C2" i="37" s="1"/>
  <c r="H12" i="37"/>
  <c r="H13" i="37"/>
  <c r="H14" i="37"/>
  <c r="H15" i="37"/>
  <c r="H16" i="37"/>
  <c r="H17" i="37"/>
  <c r="H18" i="37"/>
  <c r="H19" i="37"/>
  <c r="F20" i="37"/>
  <c r="H20" i="37"/>
  <c r="C3" i="37" s="1"/>
  <c r="H21" i="37"/>
  <c r="H22" i="37"/>
  <c r="H23" i="37"/>
  <c r="H24" i="37"/>
  <c r="H25" i="37"/>
  <c r="H26" i="37"/>
  <c r="H27" i="37"/>
  <c r="H28" i="37"/>
  <c r="C4" i="37" s="1"/>
  <c r="H30" i="37"/>
  <c r="H31" i="37"/>
  <c r="H32" i="37"/>
  <c r="H33" i="37"/>
  <c r="H35" i="37"/>
  <c r="H36" i="37"/>
  <c r="H37" i="37"/>
  <c r="H38" i="37"/>
  <c r="H40" i="37"/>
  <c r="H41" i="37"/>
  <c r="H42" i="37"/>
  <c r="H43" i="37"/>
  <c r="H44" i="37"/>
  <c r="H45" i="37"/>
  <c r="H46" i="37"/>
  <c r="H47" i="37"/>
  <c r="C5" i="37" l="1"/>
  <c r="H11" i="36" l="1"/>
  <c r="C2" i="36" s="1"/>
  <c r="H12" i="36"/>
  <c r="H13" i="36"/>
  <c r="H14" i="36"/>
  <c r="H15" i="36"/>
  <c r="H16" i="36"/>
  <c r="H17" i="36"/>
  <c r="H18" i="36"/>
  <c r="H19" i="36"/>
  <c r="F20" i="36"/>
  <c r="H20" i="36"/>
  <c r="C3" i="36" s="1"/>
  <c r="H21" i="36"/>
  <c r="H22" i="36"/>
  <c r="H23" i="36"/>
  <c r="H24" i="36"/>
  <c r="H25" i="36"/>
  <c r="H26" i="36"/>
  <c r="H27" i="36"/>
  <c r="H28" i="36"/>
  <c r="C4" i="36" s="1"/>
  <c r="H30" i="36"/>
  <c r="H31" i="36"/>
  <c r="H32" i="36"/>
  <c r="H33" i="36"/>
  <c r="H35" i="36"/>
  <c r="H36" i="36"/>
  <c r="H37" i="36"/>
  <c r="H38" i="36"/>
  <c r="H40" i="36"/>
  <c r="H41" i="36"/>
  <c r="H42" i="36"/>
  <c r="H43" i="36"/>
  <c r="H44" i="36"/>
  <c r="H45" i="36"/>
  <c r="H46" i="36"/>
  <c r="H47" i="36"/>
  <c r="C5" i="36" l="1"/>
  <c r="H11" i="35" l="1"/>
  <c r="C2" i="35" s="1"/>
  <c r="H12" i="35"/>
  <c r="H13" i="35"/>
  <c r="H14" i="35"/>
  <c r="H15" i="35"/>
  <c r="H16" i="35"/>
  <c r="H17" i="35"/>
  <c r="H18" i="35"/>
  <c r="H19" i="35"/>
  <c r="F20" i="35"/>
  <c r="H20" i="35"/>
  <c r="C3" i="35" s="1"/>
  <c r="H21" i="35"/>
  <c r="H22" i="35"/>
  <c r="H23" i="35"/>
  <c r="H24" i="35"/>
  <c r="H25" i="35"/>
  <c r="H26" i="35"/>
  <c r="H27" i="35"/>
  <c r="H28" i="35"/>
  <c r="C4" i="35" s="1"/>
  <c r="H30" i="35"/>
  <c r="H31" i="35"/>
  <c r="H32" i="35"/>
  <c r="H33" i="35"/>
  <c r="H35" i="35"/>
  <c r="H36" i="35"/>
  <c r="H37" i="35"/>
  <c r="H38" i="35"/>
  <c r="H40" i="35"/>
  <c r="H41" i="35"/>
  <c r="H42" i="35"/>
  <c r="H43" i="35"/>
  <c r="H44" i="35"/>
  <c r="H45" i="35"/>
  <c r="H46" i="35"/>
  <c r="H47" i="35"/>
  <c r="C5" i="35" l="1"/>
  <c r="H11" i="34" l="1"/>
  <c r="C2" i="34" s="1"/>
  <c r="H12" i="34"/>
  <c r="H13" i="34"/>
  <c r="H14" i="34"/>
  <c r="H15" i="34"/>
  <c r="H16" i="34"/>
  <c r="H17" i="34"/>
  <c r="H18" i="34"/>
  <c r="H19" i="34"/>
  <c r="F20" i="34"/>
  <c r="H20" i="34"/>
  <c r="C3" i="34" s="1"/>
  <c r="H21" i="34"/>
  <c r="H22" i="34"/>
  <c r="H23" i="34"/>
  <c r="H24" i="34"/>
  <c r="H25" i="34"/>
  <c r="H26" i="34"/>
  <c r="H27" i="34"/>
  <c r="H28" i="34"/>
  <c r="C4" i="34" s="1"/>
  <c r="H30" i="34"/>
  <c r="H31" i="34"/>
  <c r="H32" i="34"/>
  <c r="H33" i="34"/>
  <c r="H35" i="34"/>
  <c r="H36" i="34"/>
  <c r="H37" i="34"/>
  <c r="H38" i="34"/>
  <c r="H40" i="34"/>
  <c r="H41" i="34"/>
  <c r="H42" i="34"/>
  <c r="H43" i="34"/>
  <c r="H44" i="34"/>
  <c r="H45" i="34"/>
  <c r="H46" i="34"/>
  <c r="H47" i="34"/>
  <c r="C5" i="34" l="1"/>
  <c r="H11" i="33" l="1"/>
  <c r="C2" i="33" s="1"/>
  <c r="H12" i="33"/>
  <c r="H13" i="33"/>
  <c r="H14" i="33"/>
  <c r="H15" i="33"/>
  <c r="H16" i="33"/>
  <c r="H17" i="33"/>
  <c r="H18" i="33"/>
  <c r="H19" i="33"/>
  <c r="F20" i="33"/>
  <c r="H20" i="33"/>
  <c r="C3" i="33" s="1"/>
  <c r="H21" i="33"/>
  <c r="H22" i="33"/>
  <c r="H23" i="33"/>
  <c r="H24" i="33"/>
  <c r="H25" i="33"/>
  <c r="H26" i="33"/>
  <c r="H27" i="33"/>
  <c r="H28" i="33"/>
  <c r="C4" i="33" s="1"/>
  <c r="H30" i="33"/>
  <c r="H31" i="33"/>
  <c r="H32" i="33"/>
  <c r="H33" i="33"/>
  <c r="H35" i="33"/>
  <c r="H36" i="33"/>
  <c r="H37" i="33"/>
  <c r="H38" i="33"/>
  <c r="H40" i="33"/>
  <c r="H41" i="33"/>
  <c r="H42" i="33"/>
  <c r="H43" i="33"/>
  <c r="H44" i="33"/>
  <c r="H45" i="33"/>
  <c r="H46" i="33"/>
  <c r="H47" i="33"/>
  <c r="C5" i="33" l="1"/>
  <c r="H11" i="32" l="1"/>
  <c r="C2" i="32" s="1"/>
  <c r="H12" i="32"/>
  <c r="H13" i="32"/>
  <c r="H14" i="32"/>
  <c r="H15" i="32"/>
  <c r="H16" i="32"/>
  <c r="H17" i="32"/>
  <c r="H18" i="32"/>
  <c r="H19" i="32"/>
  <c r="F20" i="32"/>
  <c r="H20" i="32"/>
  <c r="C3" i="32" s="1"/>
  <c r="H21" i="32"/>
  <c r="H22" i="32"/>
  <c r="H23" i="32"/>
  <c r="H24" i="32"/>
  <c r="H25" i="32"/>
  <c r="H26" i="32"/>
  <c r="H27" i="32"/>
  <c r="H28" i="32"/>
  <c r="C4" i="32" s="1"/>
  <c r="H30" i="32"/>
  <c r="H31" i="32"/>
  <c r="H32" i="32"/>
  <c r="H33" i="32"/>
  <c r="H35" i="32"/>
  <c r="H36" i="32"/>
  <c r="H37" i="32"/>
  <c r="H38" i="32"/>
  <c r="H40" i="32"/>
  <c r="H41" i="32"/>
  <c r="H42" i="32"/>
  <c r="H43" i="32"/>
  <c r="H44" i="32"/>
  <c r="H45" i="32"/>
  <c r="H46" i="32"/>
  <c r="H47" i="32"/>
  <c r="C5" i="32" l="1"/>
  <c r="H11" i="31" l="1"/>
  <c r="C2" i="31" s="1"/>
  <c r="H12" i="31"/>
  <c r="H13" i="31"/>
  <c r="H14" i="31"/>
  <c r="H15" i="31"/>
  <c r="H16" i="31"/>
  <c r="H17" i="31"/>
  <c r="H18" i="31"/>
  <c r="H19" i="31"/>
  <c r="C3" i="31" s="1"/>
  <c r="F20" i="31"/>
  <c r="H20" i="31"/>
  <c r="H21" i="31"/>
  <c r="H22" i="31"/>
  <c r="H23" i="31"/>
  <c r="H24" i="31"/>
  <c r="H25" i="31"/>
  <c r="H26" i="31"/>
  <c r="H27" i="31"/>
  <c r="H28" i="31"/>
  <c r="C4" i="31" s="1"/>
  <c r="H30" i="31"/>
  <c r="H31" i="31"/>
  <c r="H32" i="31"/>
  <c r="H33" i="31"/>
  <c r="H35" i="31"/>
  <c r="H36" i="31"/>
  <c r="H37" i="31"/>
  <c r="H38" i="31"/>
  <c r="H40" i="31"/>
  <c r="H41" i="31"/>
  <c r="H42" i="31"/>
  <c r="H43" i="31"/>
  <c r="H44" i="31"/>
  <c r="H45" i="31"/>
  <c r="H46" i="31"/>
  <c r="H47" i="31"/>
  <c r="C5" i="31" l="1"/>
  <c r="H11" i="30" l="1"/>
  <c r="C2" i="30" s="1"/>
  <c r="H12" i="30"/>
  <c r="H13" i="30"/>
  <c r="H14" i="30"/>
  <c r="H15" i="30"/>
  <c r="H16" i="30"/>
  <c r="H17" i="30"/>
  <c r="H18" i="30"/>
  <c r="H19" i="30"/>
  <c r="F20" i="30"/>
  <c r="H20" i="30"/>
  <c r="C3" i="30" s="1"/>
  <c r="H21" i="30"/>
  <c r="H22" i="30"/>
  <c r="H23" i="30"/>
  <c r="H24" i="30"/>
  <c r="H25" i="30"/>
  <c r="H26" i="30"/>
  <c r="H27" i="30"/>
  <c r="H28" i="30"/>
  <c r="C4" i="30" s="1"/>
  <c r="H30" i="30"/>
  <c r="H31" i="30"/>
  <c r="H32" i="30"/>
  <c r="H33" i="30"/>
  <c r="H35" i="30"/>
  <c r="H36" i="30"/>
  <c r="H37" i="30"/>
  <c r="H38" i="30"/>
  <c r="H40" i="30"/>
  <c r="H41" i="30"/>
  <c r="H42" i="30"/>
  <c r="H43" i="30"/>
  <c r="H44" i="30"/>
  <c r="H45" i="30"/>
  <c r="H46" i="30"/>
  <c r="H47" i="30"/>
  <c r="C5" i="30" l="1"/>
  <c r="H11" i="29" l="1"/>
  <c r="C2" i="29" s="1"/>
  <c r="H12" i="29"/>
  <c r="H13" i="29"/>
  <c r="H14" i="29"/>
  <c r="H15" i="29"/>
  <c r="H16" i="29"/>
  <c r="H17" i="29"/>
  <c r="H18" i="29"/>
  <c r="H19" i="29"/>
  <c r="F20" i="29"/>
  <c r="H20" i="29"/>
  <c r="C3" i="29" s="1"/>
  <c r="H21" i="29"/>
  <c r="H22" i="29"/>
  <c r="H23" i="29"/>
  <c r="H24" i="29"/>
  <c r="H25" i="29"/>
  <c r="H26" i="29"/>
  <c r="H27" i="29"/>
  <c r="H28" i="29"/>
  <c r="C4" i="29" s="1"/>
  <c r="H30" i="29"/>
  <c r="H31" i="29"/>
  <c r="H32" i="29"/>
  <c r="H33" i="29"/>
  <c r="H35" i="29"/>
  <c r="H36" i="29"/>
  <c r="H37" i="29"/>
  <c r="H38" i="29"/>
  <c r="H40" i="29"/>
  <c r="H41" i="29"/>
  <c r="H42" i="29"/>
  <c r="H43" i="29"/>
  <c r="H44" i="29"/>
  <c r="H45" i="29"/>
  <c r="H46" i="29"/>
  <c r="H47" i="29"/>
  <c r="C5" i="29" l="1"/>
  <c r="H11" i="28" l="1"/>
  <c r="C2" i="28" s="1"/>
  <c r="H12" i="28"/>
  <c r="H13" i="28"/>
  <c r="H14" i="28"/>
  <c r="H15" i="28"/>
  <c r="H16" i="28"/>
  <c r="H17" i="28"/>
  <c r="H18" i="28"/>
  <c r="H19" i="28"/>
  <c r="F20" i="28"/>
  <c r="H20" i="28"/>
  <c r="C3" i="28" s="1"/>
  <c r="H21" i="28"/>
  <c r="H22" i="28"/>
  <c r="H23" i="28"/>
  <c r="H24" i="28"/>
  <c r="H25" i="28"/>
  <c r="H26" i="28"/>
  <c r="H27" i="28"/>
  <c r="H28" i="28"/>
  <c r="C4" i="28" s="1"/>
  <c r="H30" i="28"/>
  <c r="H31" i="28"/>
  <c r="H32" i="28"/>
  <c r="H33" i="28"/>
  <c r="H35" i="28"/>
  <c r="H36" i="28"/>
  <c r="H37" i="28"/>
  <c r="H38" i="28"/>
  <c r="H40" i="28"/>
  <c r="H41" i="28"/>
  <c r="H42" i="28"/>
  <c r="H43" i="28"/>
  <c r="H44" i="28"/>
  <c r="H45" i="28"/>
  <c r="H46" i="28"/>
  <c r="H47" i="28"/>
  <c r="C5" i="28" l="1"/>
  <c r="H11" i="27" l="1"/>
  <c r="C2" i="27" s="1"/>
  <c r="H12" i="27"/>
  <c r="H13" i="27"/>
  <c r="H14" i="27"/>
  <c r="H15" i="27"/>
  <c r="H16" i="27"/>
  <c r="H17" i="27"/>
  <c r="H18" i="27"/>
  <c r="H19" i="27"/>
  <c r="F20" i="27"/>
  <c r="H20" i="27"/>
  <c r="C3" i="27" s="1"/>
  <c r="H21" i="27"/>
  <c r="H22" i="27"/>
  <c r="H23" i="27"/>
  <c r="H24" i="27"/>
  <c r="H25" i="27"/>
  <c r="H26" i="27"/>
  <c r="H27" i="27"/>
  <c r="H28" i="27"/>
  <c r="C4" i="27" s="1"/>
  <c r="H30" i="27"/>
  <c r="H31" i="27"/>
  <c r="H32" i="27"/>
  <c r="H33" i="27"/>
  <c r="H35" i="27"/>
  <c r="H36" i="27"/>
  <c r="H37" i="27"/>
  <c r="H38" i="27"/>
  <c r="H40" i="27"/>
  <c r="H41" i="27"/>
  <c r="H42" i="27"/>
  <c r="H43" i="27"/>
  <c r="H44" i="27"/>
  <c r="H45" i="27"/>
  <c r="H46" i="27"/>
  <c r="H47" i="27"/>
  <c r="C5" i="27" l="1"/>
  <c r="H11" i="26" l="1"/>
  <c r="C2" i="26" s="1"/>
  <c r="H12" i="26"/>
  <c r="H13" i="26"/>
  <c r="H14" i="26"/>
  <c r="H15" i="26"/>
  <c r="H16" i="26"/>
  <c r="H17" i="26"/>
  <c r="H18" i="26"/>
  <c r="H19" i="26"/>
  <c r="F20" i="26"/>
  <c r="H20" i="26"/>
  <c r="C3" i="26" s="1"/>
  <c r="H21" i="26"/>
  <c r="H22" i="26"/>
  <c r="H23" i="26"/>
  <c r="H24" i="26"/>
  <c r="H25" i="26"/>
  <c r="H26" i="26"/>
  <c r="H27" i="26"/>
  <c r="H28" i="26"/>
  <c r="C4" i="26" s="1"/>
  <c r="H30" i="26"/>
  <c r="H31" i="26"/>
  <c r="H32" i="26"/>
  <c r="H33" i="26"/>
  <c r="H35" i="26"/>
  <c r="H36" i="26"/>
  <c r="H37" i="26"/>
  <c r="H38" i="26"/>
  <c r="H40" i="26"/>
  <c r="H41" i="26"/>
  <c r="H42" i="26"/>
  <c r="H43" i="26"/>
  <c r="H44" i="26"/>
  <c r="H45" i="26"/>
  <c r="H46" i="26"/>
  <c r="H47" i="26"/>
  <c r="C5" i="26" l="1"/>
  <c r="H11" i="25" l="1"/>
  <c r="C2" i="25" s="1"/>
  <c r="H12" i="25"/>
  <c r="H13" i="25"/>
  <c r="H14" i="25"/>
  <c r="H15" i="25"/>
  <c r="H16" i="25"/>
  <c r="H17" i="25"/>
  <c r="H18" i="25"/>
  <c r="H19" i="25"/>
  <c r="F20" i="25"/>
  <c r="H20" i="25"/>
  <c r="C3" i="25" s="1"/>
  <c r="H21" i="25"/>
  <c r="H22" i="25"/>
  <c r="H23" i="25"/>
  <c r="H24" i="25"/>
  <c r="H25" i="25"/>
  <c r="H26" i="25"/>
  <c r="H27" i="25"/>
  <c r="H28" i="25"/>
  <c r="C4" i="25" s="1"/>
  <c r="H30" i="25"/>
  <c r="H31" i="25"/>
  <c r="H32" i="25"/>
  <c r="H33" i="25"/>
  <c r="H35" i="25"/>
  <c r="H36" i="25"/>
  <c r="H37" i="25"/>
  <c r="H38" i="25"/>
  <c r="H40" i="25"/>
  <c r="H41" i="25"/>
  <c r="H42" i="25"/>
  <c r="H43" i="25"/>
  <c r="H44" i="25"/>
  <c r="H45" i="25"/>
  <c r="H46" i="25"/>
  <c r="H47" i="25"/>
  <c r="C5" i="25" l="1"/>
  <c r="H11" i="24" l="1"/>
  <c r="C2" i="24" s="1"/>
  <c r="H12" i="24"/>
  <c r="H13" i="24"/>
  <c r="H14" i="24"/>
  <c r="H15" i="24"/>
  <c r="H16" i="24"/>
  <c r="H17" i="24"/>
  <c r="H18" i="24"/>
  <c r="H19" i="24"/>
  <c r="F20" i="24"/>
  <c r="H20" i="24"/>
  <c r="C3" i="24" s="1"/>
  <c r="H21" i="24"/>
  <c r="H22" i="24"/>
  <c r="H23" i="24"/>
  <c r="H24" i="24"/>
  <c r="H25" i="24"/>
  <c r="H26" i="24"/>
  <c r="H27" i="24"/>
  <c r="H28" i="24"/>
  <c r="C4" i="24" s="1"/>
  <c r="H30" i="24"/>
  <c r="H31" i="24"/>
  <c r="H32" i="24"/>
  <c r="H33" i="24"/>
  <c r="H35" i="24"/>
  <c r="H36" i="24"/>
  <c r="H37" i="24"/>
  <c r="H38" i="24"/>
  <c r="H40" i="24"/>
  <c r="H41" i="24"/>
  <c r="H42" i="24"/>
  <c r="H43" i="24"/>
  <c r="H44" i="24"/>
  <c r="H45" i="24"/>
  <c r="H46" i="24"/>
  <c r="H47" i="24"/>
  <c r="C5" i="24" l="1"/>
  <c r="H11" i="23" l="1"/>
  <c r="C2" i="23" s="1"/>
  <c r="H12" i="23"/>
  <c r="H13" i="23"/>
  <c r="H14" i="23"/>
  <c r="H15" i="23"/>
  <c r="H16" i="23"/>
  <c r="H17" i="23"/>
  <c r="H18" i="23"/>
  <c r="H19" i="23"/>
  <c r="F20" i="23"/>
  <c r="H20" i="23"/>
  <c r="C3" i="23" s="1"/>
  <c r="H21" i="23"/>
  <c r="H22" i="23"/>
  <c r="H23" i="23"/>
  <c r="H24" i="23"/>
  <c r="H25" i="23"/>
  <c r="H26" i="23"/>
  <c r="H27" i="23"/>
  <c r="H28" i="23"/>
  <c r="C4" i="23" s="1"/>
  <c r="H30" i="23"/>
  <c r="H31" i="23"/>
  <c r="H32" i="23"/>
  <c r="H33" i="23"/>
  <c r="H35" i="23"/>
  <c r="H36" i="23"/>
  <c r="H37" i="23"/>
  <c r="H38" i="23"/>
  <c r="H40" i="23"/>
  <c r="H41" i="23"/>
  <c r="H42" i="23"/>
  <c r="H43" i="23"/>
  <c r="H44" i="23"/>
  <c r="H45" i="23"/>
  <c r="H46" i="23"/>
  <c r="H47" i="23"/>
  <c r="C5" i="23" l="1"/>
  <c r="H11" i="22" l="1"/>
  <c r="C2" i="22" s="1"/>
  <c r="H12" i="22"/>
  <c r="H13" i="22"/>
  <c r="H14" i="22"/>
  <c r="H15" i="22"/>
  <c r="H16" i="22"/>
  <c r="H17" i="22"/>
  <c r="H18" i="22"/>
  <c r="H19" i="22"/>
  <c r="F20" i="22"/>
  <c r="H20" i="22"/>
  <c r="C3" i="22" s="1"/>
  <c r="H21" i="22"/>
  <c r="H22" i="22"/>
  <c r="H23" i="22"/>
  <c r="H24" i="22"/>
  <c r="H25" i="22"/>
  <c r="H26" i="22"/>
  <c r="H27" i="22"/>
  <c r="H28" i="22"/>
  <c r="C4" i="22" s="1"/>
  <c r="H30" i="22"/>
  <c r="H31" i="22"/>
  <c r="H32" i="22"/>
  <c r="H33" i="22"/>
  <c r="H35" i="22"/>
  <c r="H36" i="22"/>
  <c r="H37" i="22"/>
  <c r="H38" i="22"/>
  <c r="H40" i="22"/>
  <c r="H41" i="22"/>
  <c r="H42" i="22"/>
  <c r="H43" i="22"/>
  <c r="H44" i="22"/>
  <c r="H45" i="22"/>
  <c r="H46" i="22"/>
  <c r="H47" i="22"/>
  <c r="C5" i="22" l="1"/>
  <c r="H11" i="21" l="1"/>
  <c r="C2" i="21" s="1"/>
  <c r="H12" i="21"/>
  <c r="H13" i="21"/>
  <c r="H14" i="21"/>
  <c r="H15" i="21"/>
  <c r="H16" i="21"/>
  <c r="H17" i="21"/>
  <c r="H18" i="21"/>
  <c r="H19" i="21"/>
  <c r="F20" i="21"/>
  <c r="H20" i="21" s="1"/>
  <c r="C3" i="21" s="1"/>
  <c r="H21" i="21"/>
  <c r="H22" i="21"/>
  <c r="H23" i="21"/>
  <c r="H24" i="21"/>
  <c r="H25" i="21"/>
  <c r="H26" i="21"/>
  <c r="H27" i="21"/>
  <c r="H28" i="21"/>
  <c r="C4" i="21" s="1"/>
  <c r="H30" i="21"/>
  <c r="H31" i="21"/>
  <c r="H32" i="21"/>
  <c r="H33" i="21"/>
  <c r="H35" i="21"/>
  <c r="H36" i="21"/>
  <c r="H37" i="21"/>
  <c r="H38" i="21"/>
  <c r="H40" i="21"/>
  <c r="H41" i="21"/>
  <c r="H42" i="21"/>
  <c r="H43" i="21"/>
  <c r="H44" i="21"/>
  <c r="H45" i="21"/>
  <c r="H46" i="21"/>
  <c r="H47" i="21"/>
  <c r="C5" i="21" l="1"/>
  <c r="H11" i="20" l="1"/>
  <c r="C2" i="20" s="1"/>
  <c r="C5" i="20" s="1"/>
  <c r="H12" i="20"/>
  <c r="H13" i="20"/>
  <c r="H14" i="20"/>
  <c r="H15" i="20"/>
  <c r="H16" i="20"/>
  <c r="H17" i="20"/>
  <c r="H18" i="20"/>
  <c r="H19" i="20"/>
  <c r="F20" i="20"/>
  <c r="H20" i="20"/>
  <c r="C3" i="20" s="1"/>
  <c r="H21" i="20"/>
  <c r="H22" i="20"/>
  <c r="H23" i="20"/>
  <c r="H24" i="20"/>
  <c r="H25" i="20"/>
  <c r="H26" i="20"/>
  <c r="H27" i="20"/>
  <c r="H28" i="20"/>
  <c r="C4" i="20" s="1"/>
  <c r="H30" i="20"/>
  <c r="H31" i="20"/>
  <c r="H32" i="20"/>
  <c r="H33" i="20"/>
  <c r="H35" i="20"/>
  <c r="H36" i="20"/>
  <c r="H37" i="20"/>
  <c r="H38" i="20"/>
  <c r="H40" i="20"/>
  <c r="H41" i="20"/>
  <c r="H42" i="20"/>
  <c r="H43" i="20"/>
  <c r="H44" i="20"/>
  <c r="H45" i="20"/>
  <c r="H46" i="20"/>
  <c r="H47" i="20"/>
  <c r="H11" i="18" l="1"/>
  <c r="C2" i="18" s="1"/>
  <c r="H12" i="18"/>
  <c r="H13" i="18"/>
  <c r="H14" i="18"/>
  <c r="H15" i="18"/>
  <c r="H16" i="18"/>
  <c r="H17" i="18"/>
  <c r="H18" i="18"/>
  <c r="H19" i="18"/>
  <c r="F20" i="18"/>
  <c r="H20" i="18"/>
  <c r="C3" i="18" s="1"/>
  <c r="H21" i="18"/>
  <c r="H22" i="18"/>
  <c r="H23" i="18"/>
  <c r="H24" i="18"/>
  <c r="H25" i="18"/>
  <c r="H26" i="18"/>
  <c r="H27" i="18"/>
  <c r="H28" i="18"/>
  <c r="C4" i="18" s="1"/>
  <c r="H30" i="18"/>
  <c r="H31" i="18"/>
  <c r="H32" i="18"/>
  <c r="H33" i="18"/>
  <c r="H35" i="18"/>
  <c r="H36" i="18"/>
  <c r="H37" i="18"/>
  <c r="H38" i="18"/>
  <c r="H40" i="18"/>
  <c r="H41" i="18"/>
  <c r="H42" i="18"/>
  <c r="H43" i="18"/>
  <c r="H44" i="18"/>
  <c r="H45" i="18"/>
  <c r="H46" i="18"/>
  <c r="H47" i="18"/>
  <c r="C5" i="18" l="1"/>
  <c r="H11" i="17" l="1"/>
  <c r="C2" i="17" s="1"/>
  <c r="C5" i="17" s="1"/>
  <c r="H12" i="17"/>
  <c r="H13" i="17"/>
  <c r="H14" i="17"/>
  <c r="H15" i="17"/>
  <c r="H16" i="17"/>
  <c r="H17" i="17"/>
  <c r="H18" i="17"/>
  <c r="H19" i="17"/>
  <c r="F20" i="17"/>
  <c r="H20" i="17"/>
  <c r="C3" i="17" s="1"/>
  <c r="H21" i="17"/>
  <c r="H22" i="17"/>
  <c r="H23" i="17"/>
  <c r="H24" i="17"/>
  <c r="H25" i="17"/>
  <c r="H26" i="17"/>
  <c r="H27" i="17"/>
  <c r="H28" i="17"/>
  <c r="C4" i="17" s="1"/>
  <c r="H30" i="17"/>
  <c r="H31" i="17"/>
  <c r="H32" i="17"/>
  <c r="H33" i="17"/>
  <c r="H35" i="17"/>
  <c r="H36" i="17"/>
  <c r="H37" i="17"/>
  <c r="H38" i="17"/>
  <c r="H40" i="17"/>
  <c r="H41" i="17"/>
  <c r="H42" i="17"/>
  <c r="H43" i="17"/>
  <c r="H44" i="17"/>
  <c r="H45" i="17"/>
  <c r="H46" i="17"/>
  <c r="H47" i="17"/>
  <c r="H11" i="16" l="1"/>
  <c r="C2" i="16" s="1"/>
  <c r="H12" i="16"/>
  <c r="H13" i="16"/>
  <c r="H14" i="16"/>
  <c r="H15" i="16"/>
  <c r="H16" i="16"/>
  <c r="H17" i="16"/>
  <c r="H18" i="16"/>
  <c r="H19" i="16"/>
  <c r="F20" i="16"/>
  <c r="H20" i="16"/>
  <c r="C3" i="16" s="1"/>
  <c r="H21" i="16"/>
  <c r="H22" i="16"/>
  <c r="H23" i="16"/>
  <c r="H24" i="16"/>
  <c r="H25" i="16"/>
  <c r="H26" i="16"/>
  <c r="H27" i="16"/>
  <c r="H28" i="16"/>
  <c r="C4" i="16" s="1"/>
  <c r="H30" i="16"/>
  <c r="H31" i="16"/>
  <c r="H32" i="16"/>
  <c r="H33" i="16"/>
  <c r="H35" i="16"/>
  <c r="H36" i="16"/>
  <c r="H37" i="16"/>
  <c r="H38" i="16"/>
  <c r="H40" i="16"/>
  <c r="H41" i="16"/>
  <c r="H42" i="16"/>
  <c r="H43" i="16"/>
  <c r="H44" i="16"/>
  <c r="H45" i="16"/>
  <c r="H46" i="16"/>
  <c r="H47" i="16"/>
  <c r="C5" i="16" l="1"/>
  <c r="H11" i="15"/>
  <c r="C2" i="15" s="1"/>
  <c r="H12" i="15"/>
  <c r="H13" i="15"/>
  <c r="H14" i="15"/>
  <c r="H15" i="15"/>
  <c r="H16" i="15"/>
  <c r="H17" i="15"/>
  <c r="H18" i="15"/>
  <c r="H19" i="15"/>
  <c r="C3" i="15" s="1"/>
  <c r="F20" i="15"/>
  <c r="H20" i="15"/>
  <c r="H21" i="15"/>
  <c r="H22" i="15"/>
  <c r="H23" i="15"/>
  <c r="H24" i="15"/>
  <c r="H25" i="15"/>
  <c r="H26" i="15"/>
  <c r="H27" i="15"/>
  <c r="H28" i="15"/>
  <c r="C4" i="15" s="1"/>
  <c r="H30" i="15"/>
  <c r="H31" i="15"/>
  <c r="H32" i="15"/>
  <c r="H33" i="15"/>
  <c r="H35" i="15"/>
  <c r="H36" i="15"/>
  <c r="H37" i="15"/>
  <c r="H38" i="15"/>
  <c r="H40" i="15"/>
  <c r="H41" i="15"/>
  <c r="H42" i="15"/>
  <c r="H43" i="15"/>
  <c r="H44" i="15"/>
  <c r="H45" i="15"/>
  <c r="H46" i="15"/>
  <c r="H47" i="15"/>
  <c r="H11" i="14"/>
  <c r="C2" i="14" s="1"/>
  <c r="C5" i="14" s="1"/>
  <c r="H12" i="14"/>
  <c r="H13" i="14"/>
  <c r="H14" i="14"/>
  <c r="H15" i="14"/>
  <c r="H16" i="14"/>
  <c r="H17" i="14"/>
  <c r="H18" i="14"/>
  <c r="H19" i="14"/>
  <c r="F20" i="14"/>
  <c r="H20" i="14"/>
  <c r="C3" i="14" s="1"/>
  <c r="H21" i="14"/>
  <c r="H22" i="14"/>
  <c r="H23" i="14"/>
  <c r="H24" i="14"/>
  <c r="H25" i="14"/>
  <c r="H26" i="14"/>
  <c r="H27" i="14"/>
  <c r="H28" i="14"/>
  <c r="C4" i="14" s="1"/>
  <c r="H30" i="14"/>
  <c r="H31" i="14"/>
  <c r="H32" i="14"/>
  <c r="H33" i="14"/>
  <c r="H35" i="14"/>
  <c r="H36" i="14"/>
  <c r="H37" i="14"/>
  <c r="H38" i="14"/>
  <c r="H40" i="14"/>
  <c r="H41" i="14"/>
  <c r="H42" i="14"/>
  <c r="H43" i="14"/>
  <c r="H44" i="14"/>
  <c r="H45" i="14"/>
  <c r="H46" i="14"/>
  <c r="H47" i="14"/>
  <c r="C5" i="15" l="1"/>
  <c r="H11" i="13"/>
  <c r="C2" i="13" s="1"/>
  <c r="H12" i="13"/>
  <c r="H13" i="13"/>
  <c r="H14" i="13"/>
  <c r="H15" i="13"/>
  <c r="H16" i="13"/>
  <c r="H17" i="13"/>
  <c r="H18" i="13"/>
  <c r="H19" i="13"/>
  <c r="F20" i="13"/>
  <c r="H20" i="13" s="1"/>
  <c r="C3" i="13" s="1"/>
  <c r="H21" i="13"/>
  <c r="H22" i="13"/>
  <c r="H23" i="13"/>
  <c r="H24" i="13"/>
  <c r="H25" i="13"/>
  <c r="H26" i="13"/>
  <c r="H27" i="13"/>
  <c r="H28" i="13"/>
  <c r="C4" i="13" s="1"/>
  <c r="H30" i="13"/>
  <c r="H31" i="13"/>
  <c r="H32" i="13"/>
  <c r="H33" i="13"/>
  <c r="H35" i="13"/>
  <c r="H36" i="13"/>
  <c r="H37" i="13"/>
  <c r="H38" i="13"/>
  <c r="H40" i="13"/>
  <c r="H41" i="13"/>
  <c r="H42" i="13"/>
  <c r="H43" i="13"/>
  <c r="H44" i="13"/>
  <c r="H45" i="13"/>
  <c r="H46" i="13"/>
  <c r="H47" i="13"/>
  <c r="C5" i="13" l="1"/>
  <c r="H11" i="12" l="1"/>
  <c r="C2" i="12" s="1"/>
  <c r="H12" i="12"/>
  <c r="H13" i="12"/>
  <c r="H14" i="12"/>
  <c r="H15" i="12"/>
  <c r="H16" i="12"/>
  <c r="H17" i="12"/>
  <c r="H18" i="12"/>
  <c r="H19" i="12"/>
  <c r="F20" i="12"/>
  <c r="H20" i="12"/>
  <c r="C3" i="12" s="1"/>
  <c r="H21" i="12"/>
  <c r="H22" i="12"/>
  <c r="H23" i="12"/>
  <c r="H24" i="12"/>
  <c r="H25" i="12"/>
  <c r="H26" i="12"/>
  <c r="H27" i="12"/>
  <c r="H28" i="12"/>
  <c r="C4" i="12" s="1"/>
  <c r="H30" i="12"/>
  <c r="H31" i="12"/>
  <c r="H32" i="12"/>
  <c r="H33" i="12"/>
  <c r="H35" i="12"/>
  <c r="H36" i="12"/>
  <c r="H37" i="12"/>
  <c r="H38" i="12"/>
  <c r="H40" i="12"/>
  <c r="H41" i="12"/>
  <c r="H42" i="12"/>
  <c r="H43" i="12"/>
  <c r="H44" i="12"/>
  <c r="H45" i="12"/>
  <c r="H46" i="12"/>
  <c r="H47" i="12"/>
  <c r="C5" i="12" l="1"/>
  <c r="H11" i="11" l="1"/>
  <c r="C2" i="11" s="1"/>
  <c r="H12" i="11"/>
  <c r="H13" i="11"/>
  <c r="H14" i="11"/>
  <c r="H15" i="11"/>
  <c r="H16" i="11"/>
  <c r="H17" i="11"/>
  <c r="H18" i="11"/>
  <c r="H19" i="11"/>
  <c r="F20" i="11"/>
  <c r="H20" i="11"/>
  <c r="C3" i="11" s="1"/>
  <c r="H21" i="11"/>
  <c r="H22" i="11"/>
  <c r="H23" i="11"/>
  <c r="H24" i="11"/>
  <c r="H25" i="11"/>
  <c r="H26" i="11"/>
  <c r="H27" i="11"/>
  <c r="H28" i="11"/>
  <c r="C4" i="11" s="1"/>
  <c r="H30" i="11"/>
  <c r="H31" i="11"/>
  <c r="H32" i="11"/>
  <c r="H33" i="11"/>
  <c r="H35" i="11"/>
  <c r="H36" i="11"/>
  <c r="H37" i="11"/>
  <c r="H38" i="11"/>
  <c r="H40" i="11"/>
  <c r="H41" i="11"/>
  <c r="H42" i="11"/>
  <c r="H43" i="11"/>
  <c r="H44" i="11"/>
  <c r="H45" i="11"/>
  <c r="H46" i="11"/>
  <c r="H47" i="11"/>
  <c r="C5" i="11" l="1"/>
  <c r="H11" i="10" l="1"/>
  <c r="C2" i="10" s="1"/>
  <c r="H12" i="10"/>
  <c r="H13" i="10"/>
  <c r="H14" i="10"/>
  <c r="H15" i="10"/>
  <c r="H16" i="10"/>
  <c r="H17" i="10"/>
  <c r="H18" i="10"/>
  <c r="H19" i="10"/>
  <c r="F20" i="10"/>
  <c r="H20" i="10" s="1"/>
  <c r="C3" i="10" s="1"/>
  <c r="H21" i="10"/>
  <c r="H22" i="10"/>
  <c r="H23" i="10"/>
  <c r="H24" i="10"/>
  <c r="H25" i="10"/>
  <c r="H26" i="10"/>
  <c r="H27" i="10"/>
  <c r="H28" i="10"/>
  <c r="H30" i="10"/>
  <c r="H31" i="10"/>
  <c r="H32" i="10"/>
  <c r="H33" i="10"/>
  <c r="H35" i="10"/>
  <c r="H36" i="10"/>
  <c r="H37" i="10"/>
  <c r="H38" i="10"/>
  <c r="H40" i="10"/>
  <c r="H41" i="10"/>
  <c r="H42" i="10"/>
  <c r="H43" i="10"/>
  <c r="H44" i="10"/>
  <c r="H45" i="10"/>
  <c r="H46" i="10"/>
  <c r="H47" i="10"/>
  <c r="C4" i="10" l="1"/>
  <c r="C5" i="10"/>
  <c r="H11" i="9" l="1"/>
  <c r="C2" i="9" s="1"/>
  <c r="H12" i="9"/>
  <c r="H13" i="9"/>
  <c r="H14" i="9"/>
  <c r="H15" i="9"/>
  <c r="H16" i="9"/>
  <c r="H17" i="9"/>
  <c r="H18" i="9"/>
  <c r="H19" i="9"/>
  <c r="F20" i="9"/>
  <c r="H20" i="9" s="1"/>
  <c r="C3" i="9" s="1"/>
  <c r="H21" i="9"/>
  <c r="H22" i="9"/>
  <c r="H23" i="9"/>
  <c r="H24" i="9"/>
  <c r="H25" i="9"/>
  <c r="H26" i="9"/>
  <c r="H27" i="9"/>
  <c r="H28" i="9"/>
  <c r="C4" i="9" s="1"/>
  <c r="H30" i="9"/>
  <c r="H31" i="9"/>
  <c r="H32" i="9"/>
  <c r="H33" i="9"/>
  <c r="H35" i="9"/>
  <c r="H36" i="9"/>
  <c r="H37" i="9"/>
  <c r="H38" i="9"/>
  <c r="H40" i="9"/>
  <c r="H41" i="9"/>
  <c r="H42" i="9"/>
  <c r="H43" i="9"/>
  <c r="H44" i="9"/>
  <c r="H45" i="9"/>
  <c r="H46" i="9"/>
  <c r="H47" i="9"/>
  <c r="C5" i="9" l="1"/>
  <c r="H11" i="8" l="1"/>
  <c r="C2" i="8" s="1"/>
  <c r="C5" i="8" s="1"/>
  <c r="H12" i="8"/>
  <c r="H13" i="8"/>
  <c r="H14" i="8"/>
  <c r="H15" i="8"/>
  <c r="H16" i="8"/>
  <c r="H17" i="8"/>
  <c r="H18" i="8"/>
  <c r="H19" i="8"/>
  <c r="F20" i="8"/>
  <c r="H20" i="8"/>
  <c r="C3" i="8" s="1"/>
  <c r="H21" i="8"/>
  <c r="H22" i="8"/>
  <c r="H23" i="8"/>
  <c r="H24" i="8"/>
  <c r="H25" i="8"/>
  <c r="H26" i="8"/>
  <c r="H27" i="8"/>
  <c r="H28" i="8"/>
  <c r="C4" i="8" s="1"/>
  <c r="H30" i="8"/>
  <c r="H31" i="8"/>
  <c r="H32" i="8"/>
  <c r="H33" i="8"/>
  <c r="H35" i="8"/>
  <c r="H36" i="8"/>
  <c r="H37" i="8"/>
  <c r="H38" i="8"/>
  <c r="H40" i="8"/>
  <c r="H41" i="8"/>
  <c r="H42" i="8"/>
  <c r="H43" i="8"/>
  <c r="H44" i="8"/>
  <c r="H45" i="8"/>
  <c r="H46" i="8"/>
  <c r="H47" i="8"/>
  <c r="H11" i="7" l="1"/>
  <c r="C2" i="7" s="1"/>
  <c r="H12" i="7"/>
  <c r="H13" i="7"/>
  <c r="H14" i="7"/>
  <c r="H15" i="7"/>
  <c r="H16" i="7"/>
  <c r="H17" i="7"/>
  <c r="H18" i="7"/>
  <c r="H19" i="7"/>
  <c r="F20" i="7"/>
  <c r="H20" i="7"/>
  <c r="C3" i="7" s="1"/>
  <c r="H21" i="7"/>
  <c r="H22" i="7"/>
  <c r="H23" i="7"/>
  <c r="H24" i="7"/>
  <c r="H25" i="7"/>
  <c r="H26" i="7"/>
  <c r="H27" i="7"/>
  <c r="H28" i="7"/>
  <c r="C4" i="7" s="1"/>
  <c r="H30" i="7"/>
  <c r="H31" i="7"/>
  <c r="H32" i="7"/>
  <c r="H33" i="7"/>
  <c r="H35" i="7"/>
  <c r="H36" i="7"/>
  <c r="H37" i="7"/>
  <c r="H38" i="7"/>
  <c r="H40" i="7"/>
  <c r="H41" i="7"/>
  <c r="H42" i="7"/>
  <c r="H43" i="7"/>
  <c r="H44" i="7"/>
  <c r="H45" i="7"/>
  <c r="H46" i="7"/>
  <c r="H47" i="7"/>
  <c r="C5" i="7" l="1"/>
  <c r="H11" i="6" l="1"/>
  <c r="C2" i="6" s="1"/>
  <c r="H12" i="6"/>
  <c r="H13" i="6"/>
  <c r="H14" i="6"/>
  <c r="H15" i="6"/>
  <c r="H16" i="6"/>
  <c r="H17" i="6"/>
  <c r="H18" i="6"/>
  <c r="H19" i="6"/>
  <c r="F20" i="6"/>
  <c r="H20" i="6"/>
  <c r="C3" i="6" s="1"/>
  <c r="H21" i="6"/>
  <c r="H22" i="6"/>
  <c r="H23" i="6"/>
  <c r="H24" i="6"/>
  <c r="H25" i="6"/>
  <c r="H26" i="6"/>
  <c r="H27" i="6"/>
  <c r="H28" i="6"/>
  <c r="C4" i="6" s="1"/>
  <c r="H30" i="6"/>
  <c r="H31" i="6"/>
  <c r="H32" i="6"/>
  <c r="H33" i="6"/>
  <c r="H35" i="6"/>
  <c r="H36" i="6"/>
  <c r="H37" i="6"/>
  <c r="H38" i="6"/>
  <c r="H40" i="6"/>
  <c r="H41" i="6"/>
  <c r="H42" i="6"/>
  <c r="H43" i="6"/>
  <c r="H44" i="6"/>
  <c r="H45" i="6"/>
  <c r="H46" i="6"/>
  <c r="H47" i="6"/>
  <c r="C5" i="6" l="1"/>
  <c r="H11" i="5" l="1"/>
  <c r="C2" i="5" s="1"/>
  <c r="H12" i="5"/>
  <c r="H13" i="5"/>
  <c r="H14" i="5"/>
  <c r="H15" i="5"/>
  <c r="H16" i="5"/>
  <c r="H17" i="5"/>
  <c r="H18" i="5"/>
  <c r="H19" i="5"/>
  <c r="F20" i="5"/>
  <c r="H20" i="5"/>
  <c r="C3" i="5" s="1"/>
  <c r="H21" i="5"/>
  <c r="H22" i="5"/>
  <c r="H23" i="5"/>
  <c r="H24" i="5"/>
  <c r="H25" i="5"/>
  <c r="H26" i="5"/>
  <c r="H27" i="5"/>
  <c r="H28" i="5"/>
  <c r="C4" i="5" s="1"/>
  <c r="H30" i="5"/>
  <c r="H31" i="5"/>
  <c r="H32" i="5"/>
  <c r="H33" i="5"/>
  <c r="H35" i="5"/>
  <c r="H36" i="5"/>
  <c r="H37" i="5"/>
  <c r="H38" i="5"/>
  <c r="H40" i="5"/>
  <c r="H41" i="5"/>
  <c r="H42" i="5"/>
  <c r="H43" i="5"/>
  <c r="H44" i="5"/>
  <c r="H45" i="5"/>
  <c r="H46" i="5"/>
  <c r="H47" i="5"/>
  <c r="C5" i="5" l="1"/>
  <c r="H11" i="4" l="1"/>
  <c r="C2" i="4" s="1"/>
  <c r="H12" i="4"/>
  <c r="H13" i="4"/>
  <c r="H14" i="4"/>
  <c r="H15" i="4"/>
  <c r="H16" i="4"/>
  <c r="H17" i="4"/>
  <c r="H18" i="4"/>
  <c r="H19" i="4"/>
  <c r="F20" i="4"/>
  <c r="H20" i="4"/>
  <c r="C3" i="4" s="1"/>
  <c r="H21" i="4"/>
  <c r="H22" i="4"/>
  <c r="H23" i="4"/>
  <c r="H24" i="4"/>
  <c r="H25" i="4"/>
  <c r="H26" i="4"/>
  <c r="H27" i="4"/>
  <c r="H28" i="4"/>
  <c r="C4" i="4" s="1"/>
  <c r="H30" i="4"/>
  <c r="H31" i="4"/>
  <c r="H32" i="4"/>
  <c r="H33" i="4"/>
  <c r="H35" i="4"/>
  <c r="H36" i="4"/>
  <c r="H37" i="4"/>
  <c r="H38" i="4"/>
  <c r="H40" i="4"/>
  <c r="H41" i="4"/>
  <c r="H42" i="4"/>
  <c r="H43" i="4"/>
  <c r="H44" i="4"/>
  <c r="H45" i="4"/>
  <c r="H46" i="4"/>
  <c r="H47" i="4"/>
  <c r="C5" i="4" l="1"/>
  <c r="H11" i="3" l="1"/>
  <c r="C2" i="3" s="1"/>
  <c r="H12" i="3"/>
  <c r="H13" i="3"/>
  <c r="H14" i="3"/>
  <c r="H15" i="3"/>
  <c r="H16" i="3"/>
  <c r="H17" i="3"/>
  <c r="H18" i="3"/>
  <c r="H19" i="3"/>
  <c r="F20" i="3"/>
  <c r="H20" i="3" s="1"/>
  <c r="H21" i="3"/>
  <c r="H22" i="3"/>
  <c r="H23" i="3"/>
  <c r="H24" i="3"/>
  <c r="H25" i="3"/>
  <c r="H26" i="3"/>
  <c r="H27" i="3"/>
  <c r="H28" i="3"/>
  <c r="C4" i="3" s="1"/>
  <c r="H30" i="3"/>
  <c r="H31" i="3"/>
  <c r="H32" i="3"/>
  <c r="H33" i="3"/>
  <c r="H35" i="3"/>
  <c r="H36" i="3"/>
  <c r="H37" i="3"/>
  <c r="H38" i="3"/>
  <c r="H40" i="3"/>
  <c r="H41" i="3"/>
  <c r="H42" i="3"/>
  <c r="H43" i="3"/>
  <c r="H44" i="3"/>
  <c r="H45" i="3"/>
  <c r="H46" i="3"/>
  <c r="H47" i="3"/>
  <c r="C3" i="3" l="1"/>
  <c r="C5" i="3"/>
  <c r="H31" i="1"/>
  <c r="H21" i="1"/>
  <c r="H47" i="1"/>
  <c r="H46" i="1"/>
  <c r="H45" i="1"/>
  <c r="H44" i="1"/>
  <c r="H43" i="1"/>
  <c r="H42" i="1"/>
  <c r="H41" i="1"/>
  <c r="H40" i="1"/>
  <c r="H38" i="1"/>
  <c r="H37" i="1"/>
  <c r="H35" i="1"/>
  <c r="H36" i="1"/>
  <c r="H33" i="1"/>
  <c r="H32" i="1"/>
  <c r="H30" i="1"/>
  <c r="H28" i="1"/>
  <c r="H26" i="1"/>
  <c r="H24" i="1"/>
  <c r="H23" i="1"/>
  <c r="H22" i="1"/>
  <c r="H25" i="1"/>
  <c r="H27" i="1"/>
  <c r="F20" i="1"/>
  <c r="H20" i="1" s="1"/>
  <c r="H19" i="1"/>
  <c r="H18" i="1"/>
  <c r="H17" i="1"/>
  <c r="H14" i="1"/>
  <c r="H11" i="1"/>
  <c r="H12" i="1"/>
  <c r="H13" i="1"/>
  <c r="H15" i="1" l="1"/>
  <c r="C4" i="1"/>
  <c r="H16" i="1"/>
  <c r="C3" i="1" l="1"/>
  <c r="C2" i="1"/>
  <c r="C5" i="1" l="1"/>
</calcChain>
</file>

<file path=xl/sharedStrings.xml><?xml version="1.0" encoding="utf-8"?>
<sst xmlns="http://schemas.openxmlformats.org/spreadsheetml/2006/main" count="6113" uniqueCount="257">
  <si>
    <t>Значение в единицах измерения</t>
  </si>
  <si>
    <t>Система оценки</t>
  </si>
  <si>
    <t>Рейтинговое значение</t>
  </si>
  <si>
    <t>№</t>
  </si>
  <si>
    <t>человек</t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</si>
  <si>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+ 2б</t>
    </r>
  </si>
  <si>
    <t>количество</t>
  </si>
  <si>
    <t xml:space="preserve"> - на муниципальном уровне</t>
  </si>
  <si>
    <t xml:space="preserve"> - на региональном уровне</t>
  </si>
  <si>
    <t xml:space="preserve"> - на федеральном  и международном уровнях</t>
  </si>
  <si>
    <t>количество часов</t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</si>
  <si>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+ 0,5б</t>
    </r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</si>
  <si>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+ 1б</t>
    </r>
  </si>
  <si>
    <t>РЕЙТИНГ</t>
  </si>
  <si>
    <t>количество статей</t>
  </si>
  <si>
    <r>
      <t xml:space="preserve">если да = </t>
    </r>
    <r>
      <rPr>
        <b/>
        <sz val="11"/>
        <rFont val="Times New Roman"/>
        <family val="1"/>
        <charset val="204"/>
      </rPr>
      <t>1</t>
    </r>
  </si>
  <si>
    <t>слушатели, имеющие документально подтвержденные достижения по теме Программы:</t>
  </si>
  <si>
    <r>
      <t xml:space="preserve"> если да = </t>
    </r>
    <r>
      <rPr>
        <b/>
        <sz val="11"/>
        <rFont val="Times New Roman"/>
        <family val="1"/>
        <charset val="204"/>
      </rPr>
      <t>1</t>
    </r>
  </si>
  <si>
    <r>
      <rPr>
        <b/>
        <sz val="11"/>
        <rFont val="Times New Roman"/>
        <family val="1"/>
        <charset val="204"/>
      </rPr>
      <t xml:space="preserve">да + </t>
    </r>
    <r>
      <rPr>
        <sz val="11"/>
        <rFont val="Times New Roman"/>
        <family val="1"/>
        <charset val="204"/>
      </rPr>
      <t>1б</t>
    </r>
  </si>
  <si>
    <r>
      <rPr>
        <b/>
        <sz val="11"/>
        <rFont val="Times New Roman"/>
        <family val="1"/>
        <charset val="204"/>
      </rPr>
      <t>100 %</t>
    </r>
    <r>
      <rPr>
        <sz val="11"/>
        <rFont val="Times New Roman"/>
        <family val="1"/>
        <charset val="204"/>
      </rPr>
      <t xml:space="preserve"> + 3б</t>
    </r>
  </si>
  <si>
    <t>Полнота и преемственность реализации</t>
  </si>
  <si>
    <t>Доступность</t>
  </si>
  <si>
    <t>Адаптированность</t>
  </si>
  <si>
    <t xml:space="preserve">Наличие раздела о деятельности Центра в программе развития образовательной организации </t>
  </si>
  <si>
    <r>
      <t xml:space="preserve">да </t>
    </r>
    <r>
      <rPr>
        <sz val="11"/>
        <rFont val="Times New Roman"/>
        <family val="1"/>
        <charset val="204"/>
      </rPr>
      <t>+ 1б</t>
    </r>
  </si>
  <si>
    <t>Кадровое обеспечение</t>
  </si>
  <si>
    <t>Привлечение специалистов из профессионального сообщества, консультантов из числа обучающихся и выпускников Центра</t>
  </si>
  <si>
    <t>Использование автоматизированных инструментов внешней оценки</t>
  </si>
  <si>
    <r>
      <rPr>
        <b/>
        <sz val="11"/>
        <rFont val="Times New Roman"/>
        <family val="1"/>
        <charset val="204"/>
      </rPr>
      <t xml:space="preserve">да </t>
    </r>
    <r>
      <rPr>
        <sz val="11"/>
        <rFont val="Times New Roman"/>
        <family val="1"/>
        <charset val="204"/>
      </rPr>
      <t>+ 1б</t>
    </r>
  </si>
  <si>
    <t>Материально-техническое, информационно-технологическое  обеспечение</t>
  </si>
  <si>
    <t>Учебно-методическое обеспечение</t>
  </si>
  <si>
    <t>Наличие и размещение методических материалов на странице Центра</t>
  </si>
  <si>
    <r>
      <t>если да =</t>
    </r>
    <r>
      <rPr>
        <b/>
        <sz val="11"/>
        <rFont val="Times New Roman"/>
        <family val="1"/>
        <charset val="204"/>
      </rPr>
      <t xml:space="preserve"> 1</t>
    </r>
  </si>
  <si>
    <r>
      <rPr>
        <b/>
        <sz val="11"/>
        <rFont val="Times New Roman"/>
        <family val="1"/>
        <charset val="204"/>
      </rPr>
      <t xml:space="preserve">да </t>
    </r>
    <r>
      <rPr>
        <sz val="11"/>
        <rFont val="Times New Roman"/>
        <family val="1"/>
        <charset val="204"/>
      </rPr>
      <t>+ 2б</t>
    </r>
  </si>
  <si>
    <t>Уровень и качество общеобразовательной подготовки слушателей</t>
  </si>
  <si>
    <t>Результаты образовательной деятельности Центра по реализации Программы</t>
  </si>
  <si>
    <r>
      <rPr>
        <b/>
        <sz val="11"/>
        <rFont val="Times New Roman"/>
        <family val="1"/>
        <charset val="204"/>
      </rPr>
      <t>100 %</t>
    </r>
    <r>
      <rPr>
        <sz val="11"/>
        <rFont val="Times New Roman"/>
        <family val="1"/>
        <charset val="204"/>
      </rPr>
      <t xml:space="preserve"> + 4б</t>
    </r>
  </si>
  <si>
    <t>Сформированность ключевых компетентностей слушателей</t>
  </si>
  <si>
    <t xml:space="preserve"> - на уровне образовательной организации</t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</si>
  <si>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+ 3б</t>
    </r>
  </si>
  <si>
    <t>организация образовательных событий по теме Программ:</t>
  </si>
  <si>
    <r>
      <rPr>
        <b/>
        <sz val="11"/>
        <rFont val="Times New Roman"/>
        <family val="1"/>
        <charset val="204"/>
      </rPr>
      <t>за 1</t>
    </r>
    <r>
      <rPr>
        <sz val="11"/>
        <rFont val="Times New Roman"/>
        <family val="1"/>
        <charset val="204"/>
      </rPr>
      <t xml:space="preserve"> + 0,5б</t>
    </r>
  </si>
  <si>
    <r>
      <rPr>
        <b/>
        <sz val="11"/>
        <rFont val="Times New Roman"/>
        <family val="1"/>
        <charset val="204"/>
      </rPr>
      <t>за 1</t>
    </r>
    <r>
      <rPr>
        <sz val="11"/>
        <rFont val="Times New Roman"/>
        <family val="1"/>
        <charset val="204"/>
      </rPr>
      <t xml:space="preserve"> + 1б</t>
    </r>
  </si>
  <si>
    <r>
      <rPr>
        <b/>
        <sz val="11"/>
        <rFont val="Times New Roman"/>
        <family val="1"/>
        <charset val="204"/>
      </rPr>
      <t>за 1</t>
    </r>
    <r>
      <rPr>
        <sz val="11"/>
        <rFont val="Times New Roman"/>
        <family val="1"/>
        <charset val="204"/>
      </rPr>
      <t xml:space="preserve"> + 2,5б</t>
    </r>
  </si>
  <si>
    <t xml:space="preserve">Уровень обобщения и представления опыта деятельности Центра </t>
  </si>
  <si>
    <t>Наличие аналитической информации о деятельности Центра в публичном докладе</t>
  </si>
  <si>
    <r>
      <rPr>
        <b/>
        <sz val="11"/>
        <rFont val="Times New Roman"/>
        <family val="1"/>
        <charset val="204"/>
      </rPr>
      <t>100 часов</t>
    </r>
    <r>
      <rPr>
        <sz val="11"/>
        <rFont val="Times New Roman"/>
        <family val="1"/>
        <charset val="204"/>
      </rPr>
      <t xml:space="preserve"> + 2б</t>
    </r>
  </si>
  <si>
    <t>Наличие публикаций в методических изданиях по теме Программ</t>
  </si>
  <si>
    <t>количество публикаций</t>
  </si>
  <si>
    <r>
      <rPr>
        <b/>
        <sz val="11"/>
        <rFont val="Times New Roman"/>
        <family val="1"/>
        <charset val="204"/>
      </rPr>
      <t xml:space="preserve">за 1 публикацию      </t>
    </r>
    <r>
      <rPr>
        <sz val="11"/>
        <rFont val="Times New Roman"/>
        <family val="1"/>
        <charset val="204"/>
      </rPr>
      <t xml:space="preserve"> + 1б</t>
    </r>
  </si>
  <si>
    <r>
      <rPr>
        <b/>
        <sz val="11"/>
        <rFont val="Times New Roman"/>
        <family val="1"/>
        <charset val="204"/>
      </rPr>
      <t>за 1 статью</t>
    </r>
    <r>
      <rPr>
        <sz val="11"/>
        <rFont val="Times New Roman"/>
        <family val="1"/>
        <charset val="204"/>
      </rPr>
      <t xml:space="preserve">      + 0,5б</t>
    </r>
  </si>
  <si>
    <t>Оказание организационно-методической помощи в открытии нового Центра</t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</si>
  <si>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+ 5б</t>
    </r>
  </si>
  <si>
    <t>количество человек</t>
  </si>
  <si>
    <t>ВСЕГО</t>
  </si>
  <si>
    <t xml:space="preserve">Количество педагогических работников (из общего числа преподавателей Программ) </t>
  </si>
  <si>
    <t>Количество консультантов-обучающихся (из общего числа преподавателей Программ)</t>
  </si>
  <si>
    <t>Количество привлеченных специалистов (из общего числа преподавателей Программ)</t>
  </si>
  <si>
    <t>Реализация Программ с применением дистанционных образовательных технологий и электронного обучения</t>
  </si>
  <si>
    <r>
      <t>Повышение квалификации</t>
    </r>
    <r>
      <rPr>
        <b/>
        <sz val="11"/>
        <rFont val="Times New Roman"/>
        <family val="1"/>
        <charset val="204"/>
      </rPr>
      <t xml:space="preserve"> педагогических работников</t>
    </r>
    <r>
      <rPr>
        <sz val="11"/>
        <rFont val="Times New Roman"/>
        <family val="1"/>
        <charset val="204"/>
      </rPr>
      <t xml:space="preserve"> по теме Программы (за 5 лет)</t>
    </r>
  </si>
  <si>
    <r>
      <rPr>
        <b/>
        <sz val="11"/>
        <rFont val="Times New Roman"/>
        <family val="1"/>
        <charset val="204"/>
      </rPr>
      <t>50%</t>
    </r>
    <r>
      <rPr>
        <sz val="11"/>
        <rFont val="Times New Roman"/>
        <family val="1"/>
        <charset val="204"/>
      </rPr>
      <t xml:space="preserve"> + 1б</t>
    </r>
  </si>
  <si>
    <r>
      <rPr>
        <b/>
        <sz val="11"/>
        <rFont val="Times New Roman"/>
        <family val="1"/>
        <charset val="204"/>
      </rPr>
      <t>100%</t>
    </r>
    <r>
      <rPr>
        <sz val="11"/>
        <rFont val="Times New Roman"/>
        <family val="1"/>
        <charset val="204"/>
      </rPr>
      <t xml:space="preserve"> + 1б</t>
    </r>
  </si>
  <si>
    <r>
      <t xml:space="preserve">Наличие обновляемой </t>
    </r>
    <r>
      <rPr>
        <b/>
        <sz val="11"/>
        <rFont val="Times New Roman"/>
        <family val="1"/>
        <charset val="204"/>
      </rPr>
      <t>не менее 2-х раз в месяц страницы</t>
    </r>
    <r>
      <rPr>
        <sz val="11"/>
        <rFont val="Times New Roman"/>
        <family val="1"/>
        <charset val="204"/>
      </rPr>
      <t xml:space="preserve"> Центра на официальном сайте</t>
    </r>
  </si>
  <si>
    <r>
      <rPr>
        <b/>
        <sz val="11"/>
        <rFont val="Times New Roman"/>
        <family val="1"/>
        <charset val="204"/>
      </rPr>
      <t>да</t>
    </r>
    <r>
      <rPr>
        <sz val="11"/>
        <rFont val="Times New Roman"/>
        <family val="1"/>
        <charset val="204"/>
      </rPr>
      <t xml:space="preserve"> + 2б</t>
    </r>
    <r>
      <rPr>
        <b/>
        <sz val="11"/>
        <rFont val="Times New Roman"/>
        <family val="1"/>
        <charset val="204"/>
      </rPr>
      <t/>
    </r>
  </si>
  <si>
    <t>Наличие положения на странице Центра</t>
  </si>
  <si>
    <t>Наличие списка Совета Центра на странице Центра</t>
  </si>
  <si>
    <t>Наличие договоров о сотрудничестве на странице Центра</t>
  </si>
  <si>
    <t>Наличие перечня рекомендуемых образовательных событий на странице Центра</t>
  </si>
  <si>
    <t>Слушатели, успешно прошедшие итоговую аттестацию и получившие удостоверение (по всем программам)</t>
  </si>
  <si>
    <r>
      <t xml:space="preserve">Реализация Программы для возрастной группы </t>
    </r>
    <r>
      <rPr>
        <b/>
        <sz val="11"/>
        <rFont val="Times New Roman"/>
        <family val="1"/>
        <charset val="204"/>
      </rPr>
      <t>1-4 классов</t>
    </r>
  </si>
  <si>
    <r>
      <t xml:space="preserve">Реализация Программы для возрастной группы </t>
    </r>
    <r>
      <rPr>
        <b/>
        <sz val="11"/>
        <rFont val="Times New Roman"/>
        <family val="1"/>
        <charset val="204"/>
      </rPr>
      <t>5-9 классов</t>
    </r>
  </si>
  <si>
    <r>
      <t>Реализация Программы для возрастной группы</t>
    </r>
    <r>
      <rPr>
        <b/>
        <sz val="11"/>
        <rFont val="Times New Roman"/>
        <family val="1"/>
        <charset val="204"/>
      </rPr>
      <t xml:space="preserve"> 9-11 классов</t>
    </r>
  </si>
  <si>
    <t>Реализация Программы для взрослых</t>
  </si>
  <si>
    <t>Реализация программ с использованием сетевых форм</t>
  </si>
  <si>
    <r>
      <rPr>
        <b/>
        <sz val="11"/>
        <rFont val="Times New Roman"/>
        <family val="1"/>
        <charset val="204"/>
      </rPr>
      <t xml:space="preserve">100% </t>
    </r>
    <r>
      <rPr>
        <sz val="11"/>
        <rFont val="Times New Roman"/>
        <family val="1"/>
        <charset val="204"/>
      </rPr>
      <t>+ 1б</t>
    </r>
  </si>
  <si>
    <r>
      <rPr>
        <b/>
        <sz val="11"/>
        <rFont val="Times New Roman"/>
        <family val="1"/>
        <charset val="204"/>
      </rPr>
      <t>100%</t>
    </r>
    <r>
      <rPr>
        <sz val="11"/>
        <rFont val="Times New Roman"/>
        <family val="1"/>
        <charset val="204"/>
      </rPr>
      <t xml:space="preserve"> + 2б</t>
    </r>
  </si>
  <si>
    <r>
      <rPr>
        <b/>
        <sz val="11"/>
        <rFont val="Times New Roman"/>
        <family val="1"/>
        <charset val="204"/>
      </rPr>
      <t>100%</t>
    </r>
    <r>
      <rPr>
        <sz val="11"/>
        <rFont val="Times New Roman"/>
        <family val="1"/>
        <charset val="204"/>
      </rPr>
      <t xml:space="preserve"> + 3б</t>
    </r>
  </si>
  <si>
    <r>
      <rPr>
        <b/>
        <sz val="11"/>
        <rFont val="Times New Roman"/>
        <family val="1"/>
        <charset val="204"/>
      </rPr>
      <t>100%</t>
    </r>
    <r>
      <rPr>
        <sz val="11"/>
        <rFont val="Times New Roman"/>
        <family val="1"/>
        <charset val="204"/>
      </rPr>
      <t xml:space="preserve"> + 4б</t>
    </r>
  </si>
  <si>
    <r>
      <t xml:space="preserve">публичное представление </t>
    </r>
    <r>
      <rPr>
        <b/>
        <sz val="11"/>
        <rFont val="Times New Roman"/>
        <family val="1"/>
        <charset val="204"/>
      </rPr>
      <t>преподавателями</t>
    </r>
    <r>
      <rPr>
        <sz val="11"/>
        <rFont val="Times New Roman"/>
        <family val="1"/>
        <charset val="204"/>
      </rPr>
      <t xml:space="preserve"> результатов инновационной деятельности Центра на научно-практических конференциях:</t>
    </r>
  </si>
  <si>
    <t>Деятельность профессиональных и общественных экспертов из числа преподавателей программ Центра</t>
  </si>
  <si>
    <r>
      <t>Количество публикаций в СМИ</t>
    </r>
    <r>
      <rPr>
        <b/>
        <sz val="11"/>
        <rFont val="Times New Roman"/>
        <family val="1"/>
        <charset val="204"/>
      </rPr>
      <t xml:space="preserve"> муниципального и регионального </t>
    </r>
    <r>
      <rPr>
        <sz val="11"/>
        <rFont val="Times New Roman"/>
        <family val="1"/>
        <charset val="204"/>
      </rPr>
      <t>уровня о деятельности Центра</t>
    </r>
  </si>
  <si>
    <t>Объект</t>
  </si>
  <si>
    <t>Показатели и индикаторы</t>
  </si>
  <si>
    <t>Значение</t>
  </si>
  <si>
    <t>Общее количество слушателей образовательных программ</t>
  </si>
  <si>
    <r>
      <t>Доля слушателей, привлеченных из других образовательных организаций (</t>
    </r>
    <r>
      <rPr>
        <b/>
        <sz val="11"/>
        <rFont val="Times New Roman"/>
        <family val="1"/>
        <charset val="204"/>
      </rPr>
      <t>не заполняют</t>
    </r>
    <r>
      <rPr>
        <sz val="11"/>
        <rFont val="Times New Roman"/>
        <family val="1"/>
        <charset val="204"/>
      </rPr>
      <t xml:space="preserve"> организации дополнительного образования)</t>
    </r>
  </si>
  <si>
    <t>1 блок</t>
  </si>
  <si>
    <t>2 блок</t>
  </si>
  <si>
    <t>3 блок</t>
  </si>
  <si>
    <t>Организация образовательной деятельности для реализации Программы</t>
  </si>
  <si>
    <t>Образовательная программа (не менее 18 часов)</t>
  </si>
  <si>
    <t>ОЦЕНОЧНЫЙ ЛИСТ ОБРАЗОВАТЕЛЬНОЙ ДЕЯТЕЛЬНОСТИ 
ЦЕНТРА ГРАЖДАНСКОГО ОБРАЗОВАНИЯ за 2017-2018 учебный год</t>
  </si>
  <si>
    <t xml:space="preserve"> - на федеральном и международном уровнях</t>
  </si>
  <si>
    <t>ОГБПОУ "АТпромИС"</t>
  </si>
  <si>
    <t>Центр гражданского образования "Содружество"</t>
  </si>
  <si>
    <t>Центр гражданского образования "Я - гражданин"</t>
  </si>
  <si>
    <t>МБОУ Академический лицей имени Г.А. Псахье</t>
  </si>
  <si>
    <t>Центр гражданского образования "Правосознание"</t>
  </si>
  <si>
    <t>МАОУ гимназия № 6 г. Томска</t>
  </si>
  <si>
    <t>Центр гражданского образования "Государство и "Я"</t>
  </si>
  <si>
    <t>МАОУ гимназия № 29 г. Томска</t>
  </si>
  <si>
    <t>Центр гражданского образования "Росток"</t>
  </si>
  <si>
    <t>МАОУ гимназия № 55 им. Е.Г. Версткиной г. Томска</t>
  </si>
  <si>
    <t>Центр гражданского образования "Алые паруса"</t>
  </si>
  <si>
    <t>МАОУ СОШ №11 им.В.И. Смирнова г. Томска</t>
  </si>
  <si>
    <t>Центр гражданского образования "Шаги в будущее"</t>
  </si>
  <si>
    <t>МАОУ СОШ №14 имени А.Ф. Лебедева г. Томска</t>
  </si>
  <si>
    <t>Центр гражданского образования "Рост"</t>
  </si>
  <si>
    <t>МАОУ СОШ № 16 г. Томска</t>
  </si>
  <si>
    <t>Центр гражданского образования "Успех"</t>
  </si>
  <si>
    <t>МАОУ СОШ № 32</t>
  </si>
  <si>
    <t>Центр гражданского образования"Социальное проектирование"</t>
  </si>
  <si>
    <t>МБОУ СОШ № 33 г. Томска</t>
  </si>
  <si>
    <t>Центр гражданского образования "Школа навигаторов"</t>
  </si>
  <si>
    <t>МАОУ СОШ № 37 г. Томска</t>
  </si>
  <si>
    <t>Центр гражданского образования "Я - гражданин Томска"</t>
  </si>
  <si>
    <t>МАОУ "Планирование карьеры" г. Томска</t>
  </si>
  <si>
    <t>Центр гражданского образования "Детско-юношеский парламент"</t>
  </si>
  <si>
    <t>МАОУ ДО ДТДиМ г. Томска</t>
  </si>
  <si>
    <t>Центр гражданского образования "Школа РОСТа"</t>
  </si>
  <si>
    <t>МАОУ СОШ № 80 ЗАТО Северск</t>
  </si>
  <si>
    <t>Центр гражданского образования "ПРОДВИЖЕНИЕ"</t>
  </si>
  <si>
    <t>МБОУ "СОШ № 87" ЗАТО Северск</t>
  </si>
  <si>
    <t>Центр гражданского образования "Перспектива"</t>
  </si>
  <si>
    <t>МБОУ "СОШ № 196"</t>
  </si>
  <si>
    <t>Центр гражданского образования "РОСТ"</t>
  </si>
  <si>
    <t>МБОУ "СОШ № 197" ЗАТО Северск</t>
  </si>
  <si>
    <t>Центр гражданского образования "Твой выбор - твой шанс"</t>
  </si>
  <si>
    <t>МБОУ "Самусьский лицей" ЗАТО Северск</t>
  </si>
  <si>
    <t>Центр гражданского образования "Новое поколение"</t>
  </si>
  <si>
    <t>МОУДО ЦДОД городского округа Стрежевой</t>
  </si>
  <si>
    <t>Центр гражданского образования "Лидер 21 века"</t>
  </si>
  <si>
    <t>МАОУ гимназия №2 г. Асино Томской обл.</t>
  </si>
  <si>
    <t>Центр гражданского образования "Школа социального успеха"</t>
  </si>
  <si>
    <t>МАОУ "СОШ с.Ново-Кусково Асиновского района Томской области"</t>
  </si>
  <si>
    <t>Центр гражданского образования "ИСКРА"</t>
  </si>
  <si>
    <t>МБОУ "Бакчарская СОШ" Бакчарского района</t>
  </si>
  <si>
    <t>Центр гражданского образования "Родничок"</t>
  </si>
  <si>
    <t>МБОУ "Зырянская СОШ" Зырянского района</t>
  </si>
  <si>
    <t>Центр гражданского образования "Искорка"</t>
  </si>
  <si>
    <t>МОУ "Высоковская СОШ" Зырянского района</t>
  </si>
  <si>
    <t>Центр гражданского образования "Современный гражданин"</t>
  </si>
  <si>
    <t>МОУ "Михайловская СОШ" Зырянского района</t>
  </si>
  <si>
    <t>Центр гражданского образования "Школьная параллель"</t>
  </si>
  <si>
    <t>МАОУ  "Кожевниковская СОШ № 1" Кожевниковского района</t>
  </si>
  <si>
    <t>Центр гражданского образования "Время перемен"</t>
  </si>
  <si>
    <t>МАОУ Кожевниковская СОШ № 2</t>
  </si>
  <si>
    <t>Центр гражданского образования "Будущее начинается сегодня"</t>
  </si>
  <si>
    <t>МАОУ "СОШ № 7" г. Колпашево</t>
  </si>
  <si>
    <t>Центр гражданского образования "Наш Дом - Россия"</t>
  </si>
  <si>
    <t>Сокращенное наименование образовательной организации МБУ ДО  "ДЮЦ"г.Колпашево</t>
  </si>
  <si>
    <t>Центр гражданского образования "Поколение NEXT"</t>
  </si>
  <si>
    <t xml:space="preserve"> МБОУ" Кривошеинская СОШ им Героя Советского союза Ф.М.Зинченко"</t>
  </si>
  <si>
    <t>Центр гражданского образования "Юный правовед"</t>
  </si>
  <si>
    <t>МБОУ «Володинская СОШ» Кривошеинского района</t>
  </si>
  <si>
    <t>Центр гражданского образования "Я, мои права и обязанности"</t>
  </si>
  <si>
    <t>МАОУ "Молчановская СОШ № 1"</t>
  </si>
  <si>
    <t>Центр гражданского образования "Шаги"</t>
  </si>
  <si>
    <t>МБОУ Первомайская СОШ Первомайского района</t>
  </si>
  <si>
    <t>Центр гражданского образования "Инициатива"</t>
  </si>
  <si>
    <t>МАОУ Улу-Юльская СОШ</t>
  </si>
  <si>
    <t>Центр гражданского образования "Я - волонтёр!"</t>
  </si>
  <si>
    <t>МАОУ Малиновская СОШ" Томского района</t>
  </si>
  <si>
    <t>Центр гражданского образования "Ступени"</t>
  </si>
  <si>
    <t>МАОУ "Моряковская СОШ" Томского района</t>
  </si>
  <si>
    <t>Центр гражданского образования "Мы-это будущее"</t>
  </si>
  <si>
    <t>МБОУ "Рыбаловская СОШ" Томского района</t>
  </si>
  <si>
    <t>Центр гражданского образования "Первые шаги"</t>
  </si>
  <si>
    <t>МАОУ "Подгорнская СОШ"</t>
  </si>
  <si>
    <t>Центр гражданского образования "Я - гражданин!"</t>
  </si>
  <si>
    <t>МКОУ "Побединская СОШ" Шегарского района</t>
  </si>
  <si>
    <t>МКОУ «Шегарская СОШ № 1» Шегарского района</t>
  </si>
  <si>
    <t>Центр гражданского образования "Мы в теме"</t>
  </si>
  <si>
    <t>МАОУ СОШ № 4 г. Асино</t>
  </si>
  <si>
    <t>Столбец1</t>
  </si>
  <si>
    <t>Столбец2</t>
  </si>
  <si>
    <t>Столбец3</t>
  </si>
  <si>
    <t>Столбец4</t>
  </si>
  <si>
    <t>МОУ ДО «ЦДОД» г.о. Стрежевой</t>
  </si>
  <si>
    <t>Центр гражданского образования «Новое поколение»</t>
  </si>
  <si>
    <t>МБОУ «СОШ № 196» ЗАТО Северск</t>
  </si>
  <si>
    <t>Центр гражданского образования «Перспектива»</t>
  </si>
  <si>
    <t>МАОУ «Кожевниковская СОШ № 1» Кожевниковского района</t>
  </si>
  <si>
    <t>Центр гражданского образования «Школьная параллель»</t>
  </si>
  <si>
    <t>МБОУ «СОШ № 87» ЗАТО Северск</t>
  </si>
  <si>
    <t>Центр гражданского образования «Продвижение»</t>
  </si>
  <si>
    <t>МАОУ «Кожевниковская СОШ № 2» Кожевниковского района</t>
  </si>
  <si>
    <t>Центр гражданского образования «Время перемен»</t>
  </si>
  <si>
    <t>МБОУ «Зырянская СОШ» Зырянского района</t>
  </si>
  <si>
    <t>Центр гражданского образования «Родничок»</t>
  </si>
  <si>
    <t>МАОУ СОШ № 4 г. Асино Асиновского района</t>
  </si>
  <si>
    <t>Центр гражданского образования «Мы в теме»</t>
  </si>
  <si>
    <t>МАОУ СОШ № 32 г. Томска</t>
  </si>
  <si>
    <t>Центр гражданского образования «Успех»</t>
  </si>
  <si>
    <t>МАОУ «СОШ № 80» ЗАТО Северск</t>
  </si>
  <si>
    <t>Центр гражданского образования «Школа РОСТа»</t>
  </si>
  <si>
    <t>Центр гражданского образования «Школа навигаторов»</t>
  </si>
  <si>
    <t>МБУ ДО «Детско-юношеский центр» г. Колпашево</t>
  </si>
  <si>
    <t>Центр гражданского образования «Наш Дом – Россия»</t>
  </si>
  <si>
    <t>Центр гражданского образования «РОСТ»</t>
  </si>
  <si>
    <t>Центр гражданского образования «Социальное проектирование»</t>
  </si>
  <si>
    <t>МБОУ Куяновская СОШ Первомайского района</t>
  </si>
  <si>
    <t>Центр гражданского образования «Собеседник»</t>
  </si>
  <si>
    <t>МАОУ «Планирование карьеры» г. Томска</t>
  </si>
  <si>
    <t>Центр гражданского образования «Я – гражданин Томска»</t>
  </si>
  <si>
    <t>МАОУ «Моряковская СОШ» Томского района</t>
  </si>
  <si>
    <t>Центр гражданского образования «Ступени»</t>
  </si>
  <si>
    <t>МАОУ Улу-Юльская СОШ Первомайского района</t>
  </si>
  <si>
    <t>Центр гражданского образования «Инициатива»</t>
  </si>
  <si>
    <t>МАОУ «Малиновская СОШ» Томского района</t>
  </si>
  <si>
    <t>Центр гражданского образования «Я - волонтер»</t>
  </si>
  <si>
    <t>МАОУ СОШ № 14 им. А.Лебедева г. Томска</t>
  </si>
  <si>
    <t>Центр гражданского образования «Шаги в будущее»</t>
  </si>
  <si>
    <t>МБОУ «СОШ № 197 им. В.Маркелова» ЗАТО Северск</t>
  </si>
  <si>
    <t>Центр гражданского образования «Рост»</t>
  </si>
  <si>
    <t>Центр гражданского образования «Детско-юношеский парламент»</t>
  </si>
  <si>
    <t>МБОУ «Самусьский лицей» ЗАТО Северск</t>
  </si>
  <si>
    <t>Центр гражданского образования «Твой выбор – твой шанс»</t>
  </si>
  <si>
    <t>МАОУ гимназия № 2 г. Асино Асиновского района</t>
  </si>
  <si>
    <t>Центр гражданского образования «Лидер XXI века»</t>
  </si>
  <si>
    <t>МОУ «Михайловская СОШ» Зырянского района</t>
  </si>
  <si>
    <t>Центр гражданского образования «Современный гражданин»</t>
  </si>
  <si>
    <t>Центр гражданского образования «Поколение NEXT»</t>
  </si>
  <si>
    <t>МБОУ «Бакчарская СОШ» Бакчарского района</t>
  </si>
  <si>
    <t>Центр гражданского образования «Искра»</t>
  </si>
  <si>
    <t>МБОУ «Побединская СОШ» Шегарского района</t>
  </si>
  <si>
    <t>Центр гражданского образования «Я – гражданин»</t>
  </si>
  <si>
    <t>МАОУ «Подгорнская СОШ» Чаинского района</t>
  </si>
  <si>
    <t>Центр гражданского образования «Первые шаги»</t>
  </si>
  <si>
    <t>МАОУ «Молчановская СОШ № 1» Молчановского района</t>
  </si>
  <si>
    <t>Центр гражданского образования «Я, и мои права и обязанности»</t>
  </si>
  <si>
    <t>МАОУ «СОШ с. Ново-Кусково Асиновского района Томской области»</t>
  </si>
  <si>
    <t>Центр гражданского образования «Школа социального успеха»</t>
  </si>
  <si>
    <t>Центр гражданского образования «Шаги»</t>
  </si>
  <si>
    <t>МБОУ Академический лицей г. Томска</t>
  </si>
  <si>
    <t>МБОУ «Осиновская СОШ» Кожевниковского района</t>
  </si>
  <si>
    <t>Центр гражданского образования «Юный правовед»</t>
  </si>
  <si>
    <t>МАОУ СОШ № 11 им. В.И. Смирнова г. Томска</t>
  </si>
  <si>
    <t>Центр гражданского образования «Алые паруса»</t>
  </si>
  <si>
    <t>ОГБПОУ «Асиновский техникум промышленной индустрии и сервиса»</t>
  </si>
  <si>
    <t>Центр гражданского образования «Содружество»</t>
  </si>
  <si>
    <t>Центр гражданского образования «Государство и Я»</t>
  </si>
  <si>
    <t>МБУ ДО «ДДТ» Парабельского района</t>
  </si>
  <si>
    <t>Центр гражданского образования «Новая формация»</t>
  </si>
  <si>
    <t>МОУ «Высоковская СОШ» Зырянского района</t>
  </si>
  <si>
    <t>Центр гражданского образования «Искорка»</t>
  </si>
  <si>
    <t>МАОУ гимназия № 55 г. Томска</t>
  </si>
  <si>
    <t>Центр гражданского образования «Росток»</t>
  </si>
  <si>
    <t>Центр гражданского образования «Правосознание»</t>
  </si>
  <si>
    <t>МБОУ «Рыбаловская СОШ» Томского района</t>
  </si>
  <si>
    <t>Рейтинг образовательных организаций по итогам мониторинга образовательной деятельности
Центров гражданского образования Томской области за 2017-2018 учебный год</t>
  </si>
  <si>
    <t>Центр гражданского образования «Будущее начинается сегодня»</t>
  </si>
  <si>
    <t>Центр гражданского образования «Мы - это будущее»</t>
  </si>
  <si>
    <t>МАОУ «СОШ № 7» г. Колпашево</t>
  </si>
  <si>
    <t>МКОУ «Осиновская СОШ» Кожевниковского района</t>
  </si>
  <si>
    <t>МБОУ «Кривошеинская СОШ им. Героя Советского Союза Ф.М. Зинченко» Кривошеинского района</t>
  </si>
  <si>
    <t>Центр гражданского образования "Собеседник"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</si>
</sst>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16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1"/>
      <color rgb="FFC00000"/>
      <name val="Times New Roman"/>
      <family val="1"/>
      <charset val="204"/>
    </font>
    <font>
      <b/>
      <sz val="11"/>
      <color indexed="60"/>
      <name val="Times New Roman"/>
      <family val="1"/>
      <charset val="204"/>
    </font>
    <font>
      <b/>
      <sz val="14"/>
      <color rgb="FFFF0000"/>
      <name val="Cambria"/>
      <family val="2"/>
      <charset val="204"/>
      <scheme val="major"/>
    </font>
    <font>
      <sz val="14"/>
      <color rgb="FFFF0000"/>
      <name val="Cambria"/>
      <family val="2"/>
      <charset val="204"/>
      <scheme val="major"/>
    </font>
    <font>
      <b/>
      <sz val="12"/>
      <color rgb="FFFFFF00"/>
      <name val="Cambria"/>
      <family val="2"/>
      <charset val="204"/>
      <scheme val="major"/>
    </font>
    <font>
      <u/>
      <sz val="10"/>
      <color theme="10"/>
      <name val="Arial Cyr"/>
      <charset val="204"/>
    </font>
    <font>
      <b/>
      <u/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rgb="FFFFFF00"/>
      <name val="Cambria"/>
      <family val="1"/>
      <charset val="204"/>
      <scheme val="major"/>
    </font>
    <font>
      <b/>
      <sz val="11"/>
      <color indexed="10"/>
      <name val="Times New Roman"/>
      <family val="1"/>
      <charset val="204"/>
    </font>
    <font>
      <b/>
      <sz val="12"/>
      <color rgb="FFFFFF00"/>
      <name val="Cambria"/>
      <family val="1"/>
      <charset val="204"/>
      <scheme val="major"/>
    </font>
    <font>
      <b/>
      <u/>
      <sz val="12"/>
      <color theme="0"/>
      <name val="Calibri"/>
      <family val="2"/>
      <charset val="204"/>
    </font>
    <font>
      <b/>
      <sz val="12"/>
      <name val="Calibri"/>
      <family val="2"/>
      <charset val="204"/>
    </font>
    <font>
      <sz val="12"/>
      <color theme="0"/>
      <name val="Cambria"/>
      <family val="1"/>
      <charset val="204"/>
      <scheme val="major"/>
    </font>
    <font>
      <b/>
      <sz val="12"/>
      <color theme="0"/>
      <name val="Cambria"/>
      <family val="2"/>
      <charset val="204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9FFC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0"/>
      </bottom>
      <diagonal/>
    </border>
    <border>
      <left style="thin">
        <color indexed="64"/>
      </left>
      <right style="medium">
        <color indexed="60"/>
      </right>
      <top/>
      <bottom style="thin">
        <color indexed="64"/>
      </bottom>
      <diagonal/>
    </border>
    <border>
      <left style="thin">
        <color indexed="64"/>
      </left>
      <right style="medium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0"/>
      </left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/>
      <top style="medium">
        <color indexed="60"/>
      </top>
      <bottom style="medium">
        <color indexed="64"/>
      </bottom>
      <diagonal/>
    </border>
    <border>
      <left/>
      <right/>
      <top style="medium">
        <color indexed="60"/>
      </top>
      <bottom style="medium">
        <color indexed="64"/>
      </bottom>
      <diagonal/>
    </border>
    <border>
      <left/>
      <right style="medium">
        <color indexed="64"/>
      </right>
      <top style="medium">
        <color indexed="60"/>
      </top>
      <bottom style="medium">
        <color indexed="64"/>
      </bottom>
      <diagonal/>
    </border>
    <border>
      <left/>
      <right/>
      <top/>
      <bottom style="medium">
        <color indexed="6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4"/>
      </top>
      <bottom style="medium">
        <color indexed="60"/>
      </bottom>
      <diagonal/>
    </border>
    <border>
      <left/>
      <right style="medium">
        <color indexed="64"/>
      </right>
      <top style="medium">
        <color indexed="64"/>
      </top>
      <bottom style="medium">
        <color indexed="60"/>
      </bottom>
      <diagonal/>
    </border>
    <border>
      <left style="medium">
        <color indexed="64"/>
      </left>
      <right/>
      <top/>
      <bottom style="medium">
        <color indexed="60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medium">
        <color indexed="60"/>
      </right>
      <top style="medium">
        <color indexed="60"/>
      </top>
      <bottom/>
      <diagonal/>
    </border>
    <border>
      <left style="medium">
        <color indexed="6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thin">
        <color indexed="64"/>
      </right>
      <top/>
      <bottom style="thin">
        <color indexed="64"/>
      </bottom>
      <diagonal/>
    </border>
    <border>
      <left style="medium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 style="medium">
        <color indexed="60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0"/>
      </left>
      <right style="thin">
        <color indexed="64"/>
      </right>
      <top style="medium">
        <color indexed="60"/>
      </top>
      <bottom style="thin">
        <color indexed="64"/>
      </bottom>
      <diagonal/>
    </border>
    <border>
      <left/>
      <right style="thin">
        <color indexed="64"/>
      </right>
      <top style="medium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4"/>
      </bottom>
      <diagonal/>
    </border>
    <border>
      <left style="thin">
        <color indexed="64"/>
      </left>
      <right style="medium">
        <color indexed="60"/>
      </right>
      <top style="medium">
        <color indexed="6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0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1" fillId="3" borderId="5" xfId="0" applyFont="1" applyFill="1" applyBorder="1" applyAlignment="1" applyProtection="1">
      <alignment horizontal="left"/>
      <protection hidden="1"/>
    </xf>
    <xf numFmtId="0" fontId="1" fillId="3" borderId="6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" fillId="3" borderId="7" xfId="0" applyFont="1" applyFill="1" applyBorder="1" applyAlignment="1" applyProtection="1">
      <alignment horizontal="left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1" fillId="3" borderId="7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vertical="center" textRotation="90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textRotation="90" wrapText="1"/>
      <protection hidden="1"/>
    </xf>
    <xf numFmtId="0" fontId="4" fillId="4" borderId="9" xfId="0" applyFont="1" applyFill="1" applyBorder="1" applyAlignment="1" applyProtection="1">
      <alignment horizontal="center" vertical="center" textRotation="90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7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vertical="center" wrapText="1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4" fillId="4" borderId="38" xfId="0" applyFont="1" applyFill="1" applyBorder="1" applyAlignment="1" applyProtection="1">
      <alignment horizontal="center" vertical="center" wrapText="1"/>
      <protection hidden="1"/>
    </xf>
    <xf numFmtId="0" fontId="5" fillId="8" borderId="34" xfId="0" applyFont="1" applyFill="1" applyBorder="1" applyAlignment="1" applyProtection="1">
      <alignment horizontal="center" vertical="center" wrapText="1"/>
      <protection hidden="1"/>
    </xf>
    <xf numFmtId="0" fontId="5" fillId="8" borderId="35" xfId="0" applyFont="1" applyFill="1" applyBorder="1" applyAlignment="1" applyProtection="1">
      <alignment horizontal="center" vertical="center" wrapText="1"/>
      <protection hidden="1"/>
    </xf>
    <xf numFmtId="0" fontId="5" fillId="8" borderId="36" xfId="0" applyFont="1" applyFill="1" applyBorder="1" applyAlignment="1" applyProtection="1">
      <alignment horizontal="center" vertical="center" wrapText="1"/>
      <protection hidden="1"/>
    </xf>
    <xf numFmtId="0" fontId="1" fillId="3" borderId="17" xfId="0" applyFont="1" applyFill="1" applyBorder="1" applyAlignment="1" applyProtection="1">
      <alignment horizontal="left" vertical="center" wrapText="1"/>
      <protection hidden="1"/>
    </xf>
    <xf numFmtId="0" fontId="1" fillId="0" borderId="39" xfId="0" applyFont="1" applyBorder="1" applyAlignment="1" applyProtection="1">
      <alignment horizontal="center" vertical="center" wrapText="1"/>
      <protection hidden="1"/>
    </xf>
    <xf numFmtId="0" fontId="4" fillId="4" borderId="5" xfId="0" applyFont="1" applyFill="1" applyBorder="1" applyAlignment="1" applyProtection="1">
      <alignment horizontal="center" vertical="center" wrapText="1"/>
      <protection hidden="1"/>
    </xf>
    <xf numFmtId="0" fontId="6" fillId="8" borderId="40" xfId="0" applyFont="1" applyFill="1" applyBorder="1" applyAlignment="1" applyProtection="1">
      <alignment horizontal="center" vertical="center" wrapText="1"/>
      <protection hidden="1"/>
    </xf>
    <xf numFmtId="0" fontId="6" fillId="8" borderId="41" xfId="0" applyFont="1" applyFill="1" applyBorder="1" applyAlignment="1" applyProtection="1">
      <alignment horizontal="center" vertical="center" textRotation="90" wrapText="1"/>
      <protection hidden="1"/>
    </xf>
    <xf numFmtId="0" fontId="6" fillId="8" borderId="42" xfId="0" applyFont="1" applyFill="1" applyBorder="1" applyAlignment="1" applyProtection="1">
      <alignment horizontal="center" vertical="center" wrapText="1"/>
      <protection hidden="1"/>
    </xf>
    <xf numFmtId="0" fontId="6" fillId="8" borderId="43" xfId="0" applyFont="1" applyFill="1" applyBorder="1" applyAlignment="1" applyProtection="1">
      <alignment horizontal="center" vertical="center" wrapText="1"/>
      <protection hidden="1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37" xfId="0" applyFont="1" applyFill="1" applyBorder="1" applyAlignment="1" applyProtection="1">
      <alignment horizontal="center" vertical="center" wrapText="1"/>
      <protection locked="0"/>
    </xf>
    <xf numFmtId="0" fontId="1" fillId="7" borderId="17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center"/>
      <protection locked="0"/>
    </xf>
    <xf numFmtId="0" fontId="1" fillId="5" borderId="9" xfId="0" applyFont="1" applyFill="1" applyBorder="1" applyAlignment="1" applyProtection="1">
      <alignment horizontal="center"/>
      <protection locked="0"/>
    </xf>
    <xf numFmtId="164" fontId="4" fillId="9" borderId="1" xfId="0" applyNumberFormat="1" applyFont="1" applyFill="1" applyBorder="1" applyAlignment="1" applyProtection="1">
      <alignment horizontal="center"/>
      <protection hidden="1"/>
    </xf>
    <xf numFmtId="164" fontId="4" fillId="9" borderId="2" xfId="0" applyNumberFormat="1" applyFont="1" applyFill="1" applyBorder="1" applyAlignment="1" applyProtection="1">
      <alignment horizontal="center"/>
      <protection hidden="1"/>
    </xf>
    <xf numFmtId="164" fontId="4" fillId="9" borderId="3" xfId="0" applyNumberFormat="1" applyFont="1" applyFill="1" applyBorder="1" applyAlignment="1" applyProtection="1">
      <alignment horizontal="center"/>
      <protection hidden="1"/>
    </xf>
    <xf numFmtId="164" fontId="8" fillId="9" borderId="4" xfId="0" applyNumberFormat="1" applyFont="1" applyFill="1" applyBorder="1" applyAlignment="1" applyProtection="1">
      <alignment horizontal="center"/>
      <protection hidden="1"/>
    </xf>
    <xf numFmtId="164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textRotation="90" wrapText="1"/>
      <protection hidden="1"/>
    </xf>
    <xf numFmtId="0" fontId="4" fillId="4" borderId="9" xfId="0" applyFont="1" applyFill="1" applyBorder="1" applyAlignment="1" applyProtection="1">
      <alignment horizontal="center" vertical="center" textRotation="90" wrapText="1"/>
      <protection hidden="1"/>
    </xf>
    <xf numFmtId="0" fontId="6" fillId="8" borderId="42" xfId="0" applyFont="1" applyFill="1" applyBorder="1" applyAlignment="1" applyProtection="1">
      <alignment horizontal="center" vertical="center" wrapText="1"/>
      <protection hidden="1"/>
    </xf>
    <xf numFmtId="0" fontId="5" fillId="8" borderId="35" xfId="0" applyFont="1" applyFill="1" applyBorder="1" applyAlignment="1" applyProtection="1">
      <alignment horizontal="center" vertical="center" wrapText="1"/>
      <protection hidden="1"/>
    </xf>
    <xf numFmtId="0" fontId="5" fillId="8" borderId="35" xfId="0" applyFont="1" applyFill="1" applyBorder="1" applyAlignment="1" applyProtection="1">
      <alignment horizontal="center" vertical="center" wrapText="1"/>
      <protection hidden="1"/>
    </xf>
    <xf numFmtId="0" fontId="4" fillId="4" borderId="7" xfId="0" applyFont="1" applyFill="1" applyBorder="1" applyAlignment="1" applyProtection="1">
      <alignment horizontal="center" vertical="center" textRotation="90" wrapText="1"/>
      <protection hidden="1"/>
    </xf>
    <xf numFmtId="0" fontId="4" fillId="4" borderId="9" xfId="0" applyFont="1" applyFill="1" applyBorder="1" applyAlignment="1" applyProtection="1">
      <alignment horizontal="center" vertical="center" textRotation="90" wrapText="1"/>
      <protection hidden="1"/>
    </xf>
    <xf numFmtId="0" fontId="6" fillId="8" borderId="42" xfId="0" applyFont="1" applyFill="1" applyBorder="1" applyAlignment="1" applyProtection="1">
      <alignment horizontal="center" vertical="center" wrapText="1"/>
      <protection hidden="1"/>
    </xf>
    <xf numFmtId="0" fontId="8" fillId="9" borderId="4" xfId="0" applyFont="1" applyFill="1" applyBorder="1" applyAlignment="1" applyProtection="1">
      <alignment horizontal="center"/>
      <protection hidden="1"/>
    </xf>
    <xf numFmtId="0" fontId="4" fillId="9" borderId="3" xfId="0" applyFont="1" applyFill="1" applyBorder="1" applyAlignment="1" applyProtection="1">
      <alignment horizontal="center"/>
      <protection hidden="1"/>
    </xf>
    <xf numFmtId="0" fontId="4" fillId="9" borderId="2" xfId="0" applyFont="1" applyFill="1" applyBorder="1" applyAlignment="1" applyProtection="1">
      <alignment horizontal="center"/>
      <protection hidden="1"/>
    </xf>
    <xf numFmtId="0" fontId="4" fillId="9" borderId="1" xfId="0" applyFont="1" applyFill="1" applyBorder="1" applyAlignment="1" applyProtection="1">
      <alignment horizontal="center"/>
      <protection hidden="1"/>
    </xf>
    <xf numFmtId="0" fontId="5" fillId="10" borderId="36" xfId="0" applyFont="1" applyFill="1" applyBorder="1" applyAlignment="1" applyProtection="1">
      <alignment horizontal="center" vertical="center" wrapText="1"/>
      <protection hidden="1"/>
    </xf>
    <xf numFmtId="0" fontId="5" fillId="10" borderId="35" xfId="0" applyFont="1" applyFill="1" applyBorder="1" applyAlignment="1" applyProtection="1">
      <alignment horizontal="center" vertical="center" wrapText="1"/>
      <protection hidden="1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5" fillId="10" borderId="34" xfId="0" applyFont="1" applyFill="1" applyBorder="1" applyAlignment="1" applyProtection="1">
      <alignment horizontal="center" vertical="center" wrapText="1"/>
      <protection hidden="1"/>
    </xf>
    <xf numFmtId="0" fontId="1" fillId="5" borderId="17" xfId="0" applyFont="1" applyFill="1" applyBorder="1" applyAlignment="1" applyProtection="1">
      <alignment horizontal="center" vertical="center" wrapText="1"/>
      <protection locked="0"/>
    </xf>
    <xf numFmtId="0" fontId="6" fillId="10" borderId="43" xfId="0" applyFont="1" applyFill="1" applyBorder="1" applyAlignment="1" applyProtection="1">
      <alignment horizontal="center" vertical="center" wrapText="1"/>
      <protection hidden="1"/>
    </xf>
    <xf numFmtId="0" fontId="6" fillId="10" borderId="42" xfId="0" applyFont="1" applyFill="1" applyBorder="1" applyAlignment="1" applyProtection="1">
      <alignment horizontal="center" vertical="center" wrapText="1"/>
      <protection hidden="1"/>
    </xf>
    <xf numFmtId="0" fontId="6" fillId="10" borderId="41" xfId="0" applyFont="1" applyFill="1" applyBorder="1" applyAlignment="1" applyProtection="1">
      <alignment horizontal="center" vertical="center" textRotation="90" wrapText="1"/>
      <protection hidden="1"/>
    </xf>
    <xf numFmtId="0" fontId="6" fillId="10" borderId="40" xfId="0" applyFont="1" applyFill="1" applyBorder="1" applyAlignment="1" applyProtection="1">
      <alignment horizontal="center" vertical="center" wrapText="1"/>
      <protection hidden="1"/>
    </xf>
    <xf numFmtId="164" fontId="9" fillId="2" borderId="4" xfId="0" applyNumberFormat="1" applyFont="1" applyFill="1" applyBorder="1" applyAlignment="1" applyProtection="1">
      <alignment horizontal="center"/>
      <protection hidden="1"/>
    </xf>
    <xf numFmtId="164" fontId="4" fillId="2" borderId="3" xfId="0" applyNumberFormat="1" applyFont="1" applyFill="1" applyBorder="1" applyAlignment="1" applyProtection="1">
      <alignment horizontal="center"/>
      <protection hidden="1"/>
    </xf>
    <xf numFmtId="164" fontId="4" fillId="2" borderId="2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 applyProtection="1">
      <alignment horizontal="center" vertical="center" textRotation="90" wrapText="1"/>
      <protection hidden="1"/>
    </xf>
    <xf numFmtId="0" fontId="4" fillId="4" borderId="9" xfId="0" applyFont="1" applyFill="1" applyBorder="1" applyAlignment="1" applyProtection="1">
      <alignment horizontal="center" vertical="center" textRotation="90" wrapText="1"/>
      <protection hidden="1"/>
    </xf>
    <xf numFmtId="0" fontId="6" fillId="10" borderId="42" xfId="0" applyFont="1" applyFill="1" applyBorder="1" applyAlignment="1" applyProtection="1">
      <alignment horizontal="center" vertical="center" wrapText="1"/>
      <protection hidden="1"/>
    </xf>
    <xf numFmtId="0" fontId="5" fillId="10" borderId="35" xfId="0" applyFont="1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 applyProtection="1">
      <alignment vertical="center" wrapText="1"/>
    </xf>
    <xf numFmtId="0" fontId="15" fillId="0" borderId="7" xfId="1" applyFont="1" applyFill="1" applyBorder="1" applyAlignment="1" applyProtection="1">
      <alignment vertical="center" wrapText="1"/>
    </xf>
    <xf numFmtId="0" fontId="12" fillId="0" borderId="7" xfId="0" applyFont="1" applyBorder="1" applyAlignment="1" applyProtection="1">
      <alignment horizontal="center"/>
    </xf>
    <xf numFmtId="164" fontId="12" fillId="0" borderId="7" xfId="0" applyNumberFormat="1" applyFont="1" applyFill="1" applyBorder="1" applyAlignment="1" applyProtection="1">
      <alignment horizontal="center" vertical="center" wrapText="1"/>
    </xf>
    <xf numFmtId="164" fontId="12" fillId="0" borderId="7" xfId="0" applyNumberFormat="1" applyFont="1" applyFill="1" applyBorder="1" applyAlignment="1" applyProtection="1">
      <alignment horizontal="center" vertical="center"/>
    </xf>
    <xf numFmtId="164" fontId="16" fillId="0" borderId="7" xfId="0" applyNumberFormat="1" applyFont="1" applyFill="1" applyBorder="1" applyAlignment="1" applyProtection="1">
      <alignment horizontal="center" vertical="center" wrapText="1"/>
    </xf>
    <xf numFmtId="164" fontId="12" fillId="0" borderId="7" xfId="0" quotePrefix="1" applyNumberFormat="1" applyFont="1" applyFill="1" applyBorder="1" applyAlignment="1" applyProtection="1">
      <alignment horizontal="center" vertical="center" wrapText="1"/>
    </xf>
    <xf numFmtId="2" fontId="15" fillId="0" borderId="7" xfId="0" applyNumberFormat="1" applyFont="1" applyFill="1" applyBorder="1" applyAlignment="1" applyProtection="1"/>
    <xf numFmtId="0" fontId="12" fillId="0" borderId="7" xfId="0" applyFont="1" applyBorder="1" applyAlignment="1" applyProtection="1">
      <alignment horizontal="center" vertical="center"/>
    </xf>
    <xf numFmtId="2" fontId="17" fillId="0" borderId="7" xfId="0" applyNumberFormat="1" applyFont="1" applyFill="1" applyBorder="1" applyAlignment="1" applyProtection="1">
      <alignment vertical="center"/>
    </xf>
    <xf numFmtId="0" fontId="19" fillId="0" borderId="7" xfId="1" applyFont="1" applyBorder="1" applyAlignment="1" applyProtection="1"/>
    <xf numFmtId="0" fontId="20" fillId="0" borderId="7" xfId="0" applyFont="1" applyBorder="1"/>
    <xf numFmtId="164" fontId="18" fillId="0" borderId="7" xfId="0" applyNumberFormat="1" applyFont="1" applyFill="1" applyBorder="1" applyAlignment="1" applyProtection="1">
      <alignment horizontal="center" vertical="center" wrapText="1"/>
    </xf>
    <xf numFmtId="2" fontId="18" fillId="0" borderId="7" xfId="0" applyNumberFormat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vertical="center" wrapText="1"/>
    </xf>
    <xf numFmtId="0" fontId="14" fillId="0" borderId="7" xfId="1" applyFont="1" applyBorder="1" applyAlignment="1" applyProtection="1"/>
    <xf numFmtId="0" fontId="4" fillId="4" borderId="7" xfId="0" applyFont="1" applyFill="1" applyBorder="1" applyAlignment="1" applyProtection="1">
      <alignment horizontal="center" vertical="center" textRotation="90" wrapText="1"/>
      <protection hidden="1"/>
    </xf>
    <xf numFmtId="0" fontId="4" fillId="4" borderId="9" xfId="0" applyFont="1" applyFill="1" applyBorder="1" applyAlignment="1" applyProtection="1">
      <alignment horizontal="center" vertical="center" textRotation="90" wrapText="1"/>
      <protection hidden="1"/>
    </xf>
    <xf numFmtId="0" fontId="6" fillId="8" borderId="42" xfId="0" applyFont="1" applyFill="1" applyBorder="1" applyAlignment="1" applyProtection="1">
      <alignment horizontal="center" vertical="center" wrapText="1"/>
      <protection hidden="1"/>
    </xf>
    <xf numFmtId="0" fontId="5" fillId="8" borderId="35" xfId="0" applyFont="1" applyFill="1" applyBorder="1" applyAlignment="1" applyProtection="1">
      <alignment horizontal="center" vertical="center" wrapText="1"/>
      <protection hidden="1"/>
    </xf>
    <xf numFmtId="0" fontId="14" fillId="0" borderId="7" xfId="1" applyFont="1" applyBorder="1" applyAlignment="1" applyProtection="1">
      <alignment vertical="center"/>
    </xf>
    <xf numFmtId="2" fontId="14" fillId="0" borderId="7" xfId="1" applyNumberFormat="1" applyFont="1" applyFill="1" applyBorder="1" applyAlignment="1" applyProtection="1">
      <alignment vertical="center"/>
    </xf>
    <xf numFmtId="0" fontId="22" fillId="12" borderId="8" xfId="0" applyFont="1" applyFill="1" applyBorder="1" applyAlignment="1" applyProtection="1">
      <alignment horizontal="center" vertical="center" wrapText="1"/>
    </xf>
    <xf numFmtId="0" fontId="22" fillId="12" borderId="23" xfId="0" applyFont="1" applyFill="1" applyBorder="1" applyAlignment="1" applyProtection="1">
      <alignment horizontal="center" vertical="center" wrapText="1"/>
    </xf>
    <xf numFmtId="0" fontId="22" fillId="12" borderId="39" xfId="0" applyFont="1" applyFill="1" applyBorder="1" applyAlignment="1" applyProtection="1">
      <alignment horizontal="center" vertical="center" wrapText="1"/>
    </xf>
    <xf numFmtId="0" fontId="14" fillId="0" borderId="7" xfId="1" applyFont="1" applyBorder="1" applyAlignment="1" applyProtection="1">
      <alignment vertical="center" wrapText="1"/>
    </xf>
    <xf numFmtId="0" fontId="14" fillId="0" borderId="0" xfId="1" applyFont="1" applyBorder="1" applyAlignment="1" applyProtection="1">
      <alignment vertical="center"/>
    </xf>
    <xf numFmtId="0" fontId="10" fillId="11" borderId="7" xfId="0" applyFont="1" applyFill="1" applyBorder="1" applyAlignment="1" applyProtection="1">
      <alignment horizontal="center" vertical="center" wrapText="1"/>
    </xf>
    <xf numFmtId="0" fontId="11" fillId="11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left" wrapText="1"/>
      <protection hidden="1"/>
    </xf>
    <xf numFmtId="0" fontId="1" fillId="2" borderId="6" xfId="0" applyFont="1" applyFill="1" applyBorder="1" applyAlignment="1" applyProtection="1">
      <alignment horizontal="left" wrapText="1"/>
      <protection hidden="1"/>
    </xf>
    <xf numFmtId="0" fontId="4" fillId="4" borderId="7" xfId="0" applyFont="1" applyFill="1" applyBorder="1" applyAlignment="1" applyProtection="1">
      <alignment horizontal="center" vertical="center" textRotation="90" wrapText="1"/>
      <protection hidden="1"/>
    </xf>
    <xf numFmtId="0" fontId="4" fillId="4" borderId="37" xfId="0" applyFont="1" applyFill="1" applyBorder="1" applyAlignment="1" applyProtection="1">
      <alignment horizontal="center" vertical="center" textRotation="90" wrapText="1"/>
      <protection hidden="1"/>
    </xf>
    <xf numFmtId="0" fontId="4" fillId="9" borderId="11" xfId="0" applyFont="1" applyFill="1" applyBorder="1" applyAlignment="1" applyProtection="1">
      <alignment horizontal="center"/>
      <protection hidden="1"/>
    </xf>
    <xf numFmtId="0" fontId="4" fillId="9" borderId="12" xfId="0" applyFont="1" applyFill="1" applyBorder="1" applyAlignment="1" applyProtection="1">
      <alignment horizontal="center"/>
      <protection hidden="1"/>
    </xf>
    <xf numFmtId="0" fontId="4" fillId="9" borderId="13" xfId="0" applyFont="1" applyFill="1" applyBorder="1" applyAlignment="1" applyProtection="1">
      <alignment horizontal="center"/>
      <protection hidden="1"/>
    </xf>
    <xf numFmtId="0" fontId="2" fillId="5" borderId="15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16" xfId="0" applyFont="1" applyFill="1" applyBorder="1" applyAlignment="1" applyProtection="1">
      <alignment horizontal="center"/>
      <protection locked="0"/>
    </xf>
    <xf numFmtId="2" fontId="8" fillId="9" borderId="18" xfId="0" applyNumberFormat="1" applyFont="1" applyFill="1" applyBorder="1" applyAlignment="1" applyProtection="1">
      <alignment horizontal="center"/>
      <protection hidden="1"/>
    </xf>
    <xf numFmtId="2" fontId="8" fillId="9" borderId="19" xfId="0" applyNumberFormat="1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left" wrapText="1"/>
      <protection hidden="1"/>
    </xf>
    <xf numFmtId="0" fontId="4" fillId="2" borderId="6" xfId="0" applyFont="1" applyFill="1" applyBorder="1" applyAlignment="1" applyProtection="1">
      <alignment horizontal="left" wrapText="1"/>
      <protection hidden="1"/>
    </xf>
    <xf numFmtId="0" fontId="4" fillId="4" borderId="23" xfId="0" applyFont="1" applyFill="1" applyBorder="1" applyAlignment="1" applyProtection="1">
      <alignment horizontal="center" vertical="center" textRotation="90" wrapText="1"/>
      <protection hidden="1"/>
    </xf>
    <xf numFmtId="0" fontId="4" fillId="4" borderId="9" xfId="0" applyFont="1" applyFill="1" applyBorder="1" applyAlignment="1" applyProtection="1">
      <alignment horizontal="center" vertical="center" textRotation="90" wrapText="1"/>
      <protection hidden="1"/>
    </xf>
    <xf numFmtId="0" fontId="4" fillId="4" borderId="8" xfId="0" applyFont="1" applyFill="1" applyBorder="1" applyAlignment="1" applyProtection="1">
      <alignment horizontal="center" vertical="center" textRotation="90" wrapText="1"/>
      <protection hidden="1"/>
    </xf>
    <xf numFmtId="0" fontId="1" fillId="3" borderId="10" xfId="0" applyFont="1" applyFill="1" applyBorder="1" applyAlignment="1" applyProtection="1">
      <alignment horizontal="right"/>
      <protection hidden="1"/>
    </xf>
    <xf numFmtId="0" fontId="1" fillId="3" borderId="32" xfId="0" applyFont="1" applyFill="1" applyBorder="1" applyAlignment="1" applyProtection="1">
      <alignment horizontal="right"/>
      <protection hidden="1"/>
    </xf>
    <xf numFmtId="0" fontId="1" fillId="3" borderId="29" xfId="0" applyFont="1" applyFill="1" applyBorder="1" applyAlignment="1" applyProtection="1">
      <alignment horizontal="right"/>
      <protection hidden="1"/>
    </xf>
    <xf numFmtId="0" fontId="6" fillId="8" borderId="42" xfId="0" applyFont="1" applyFill="1" applyBorder="1" applyAlignment="1" applyProtection="1">
      <alignment horizontal="center" vertical="center" wrapText="1"/>
      <protection hidden="1"/>
    </xf>
    <xf numFmtId="0" fontId="4" fillId="4" borderId="17" xfId="0" applyFont="1" applyFill="1" applyBorder="1" applyAlignment="1" applyProtection="1">
      <alignment horizontal="center" vertical="center" textRotation="90" wrapText="1"/>
      <protection hidden="1"/>
    </xf>
    <xf numFmtId="0" fontId="5" fillId="8" borderId="35" xfId="0" applyFont="1" applyFill="1" applyBorder="1" applyAlignment="1" applyProtection="1">
      <alignment horizontal="center" vertical="center" wrapText="1"/>
      <protection hidden="1"/>
    </xf>
    <xf numFmtId="0" fontId="4" fillId="9" borderId="27" xfId="0" applyFont="1" applyFill="1" applyBorder="1" applyAlignment="1" applyProtection="1">
      <alignment horizontal="right"/>
      <protection hidden="1"/>
    </xf>
    <xf numFmtId="0" fontId="4" fillId="9" borderId="28" xfId="0" applyFont="1" applyFill="1" applyBorder="1" applyAlignment="1" applyProtection="1">
      <alignment horizontal="right"/>
      <protection hidden="1"/>
    </xf>
    <xf numFmtId="0" fontId="4" fillId="9" borderId="10" xfId="0" applyFont="1" applyFill="1" applyBorder="1" applyAlignment="1" applyProtection="1">
      <alignment horizontal="right"/>
      <protection hidden="1"/>
    </xf>
    <xf numFmtId="0" fontId="4" fillId="9" borderId="29" xfId="0" applyFont="1" applyFill="1" applyBorder="1" applyAlignment="1" applyProtection="1">
      <alignment horizontal="right"/>
      <protection hidden="1"/>
    </xf>
    <xf numFmtId="0" fontId="1" fillId="3" borderId="22" xfId="0" applyFont="1" applyFill="1" applyBorder="1" applyAlignment="1" applyProtection="1">
      <alignment horizontal="right"/>
      <protection hidden="1"/>
    </xf>
    <xf numFmtId="0" fontId="1" fillId="3" borderId="30" xfId="0" applyFont="1" applyFill="1" applyBorder="1" applyAlignment="1" applyProtection="1">
      <alignment horizontal="right"/>
      <protection hidden="1"/>
    </xf>
    <xf numFmtId="0" fontId="1" fillId="3" borderId="31" xfId="0" applyFont="1" applyFill="1" applyBorder="1" applyAlignment="1" applyProtection="1">
      <alignment horizontal="right"/>
      <protection hidden="1"/>
    </xf>
    <xf numFmtId="0" fontId="4" fillId="9" borderId="22" xfId="0" applyFont="1" applyFill="1" applyBorder="1" applyAlignment="1" applyProtection="1">
      <alignment horizontal="right"/>
      <protection hidden="1"/>
    </xf>
    <xf numFmtId="0" fontId="4" fillId="9" borderId="31" xfId="0" applyFont="1" applyFill="1" applyBorder="1" applyAlignment="1" applyProtection="1">
      <alignment horizontal="right"/>
      <protection hidden="1"/>
    </xf>
    <xf numFmtId="0" fontId="2" fillId="5" borderId="20" xfId="0" applyFont="1" applyFill="1" applyBorder="1" applyAlignment="1" applyProtection="1">
      <alignment horizontal="center"/>
      <protection locked="0"/>
    </xf>
    <xf numFmtId="0" fontId="2" fillId="5" borderId="14" xfId="0" applyFont="1" applyFill="1" applyBorder="1" applyAlignment="1" applyProtection="1">
      <alignment horizontal="center"/>
      <protection locked="0"/>
    </xf>
    <xf numFmtId="0" fontId="2" fillId="5" borderId="21" xfId="0" applyFont="1" applyFill="1" applyBorder="1" applyAlignment="1" applyProtection="1">
      <alignment horizontal="center"/>
      <protection locked="0"/>
    </xf>
    <xf numFmtId="0" fontId="7" fillId="6" borderId="24" xfId="0" applyFont="1" applyFill="1" applyBorder="1" applyAlignment="1" applyProtection="1">
      <alignment horizontal="center" vertical="center" wrapText="1"/>
      <protection hidden="1"/>
    </xf>
    <xf numFmtId="0" fontId="7" fillId="6" borderId="25" xfId="0" applyFont="1" applyFill="1" applyBorder="1" applyAlignment="1" applyProtection="1">
      <alignment horizontal="center" vertical="center" wrapText="1"/>
      <protection hidden="1"/>
    </xf>
    <xf numFmtId="0" fontId="7" fillId="6" borderId="26" xfId="0" applyFont="1" applyFill="1" applyBorder="1" applyAlignment="1" applyProtection="1">
      <alignment horizontal="center" vertical="center" wrapText="1"/>
      <protection hidden="1"/>
    </xf>
    <xf numFmtId="0" fontId="7" fillId="6" borderId="15" xfId="0" applyFont="1" applyFill="1" applyBorder="1" applyAlignment="1" applyProtection="1">
      <alignment horizontal="center" vertical="center" wrapText="1"/>
      <protection hidden="1"/>
    </xf>
    <xf numFmtId="0" fontId="7" fillId="6" borderId="0" xfId="0" applyFont="1" applyFill="1" applyBorder="1" applyAlignment="1" applyProtection="1">
      <alignment horizontal="center" vertical="center" wrapText="1"/>
      <protection hidden="1"/>
    </xf>
    <xf numFmtId="0" fontId="7" fillId="6" borderId="16" xfId="0" applyFont="1" applyFill="1" applyBorder="1" applyAlignment="1" applyProtection="1">
      <alignment horizontal="center" vertical="center" wrapText="1"/>
      <protection hidden="1"/>
    </xf>
    <xf numFmtId="0" fontId="7" fillId="6" borderId="44" xfId="0" applyFont="1" applyFill="1" applyBorder="1" applyAlignment="1" applyProtection="1">
      <alignment horizontal="center" vertical="center" wrapText="1"/>
      <protection hidden="1"/>
    </xf>
    <xf numFmtId="0" fontId="7" fillId="6" borderId="30" xfId="0" applyFont="1" applyFill="1" applyBorder="1" applyAlignment="1" applyProtection="1">
      <alignment horizontal="center" vertical="center" wrapText="1"/>
      <protection hidden="1"/>
    </xf>
    <xf numFmtId="0" fontId="7" fillId="6" borderId="45" xfId="0" applyFont="1" applyFill="1" applyBorder="1" applyAlignment="1" applyProtection="1">
      <alignment horizontal="center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7" fillId="2" borderId="15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7" fillId="2" borderId="16" xfId="0" applyFont="1" applyFill="1" applyBorder="1" applyAlignment="1" applyProtection="1">
      <alignment horizontal="center" vertical="center" wrapText="1"/>
      <protection hidden="1"/>
    </xf>
    <xf numFmtId="0" fontId="7" fillId="2" borderId="44" xfId="0" applyFont="1" applyFill="1" applyBorder="1" applyAlignment="1" applyProtection="1">
      <alignment horizontal="center" vertical="center" wrapText="1"/>
      <protection hidden="1"/>
    </xf>
    <xf numFmtId="0" fontId="7" fillId="2" borderId="30" xfId="0" applyFont="1" applyFill="1" applyBorder="1" applyAlignment="1" applyProtection="1">
      <alignment horizontal="center" vertical="center" wrapText="1"/>
      <protection hidden="1"/>
    </xf>
    <xf numFmtId="0" fontId="7" fillId="2" borderId="45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right"/>
      <protection hidden="1"/>
    </xf>
    <xf numFmtId="0" fontId="4" fillId="2" borderId="28" xfId="0" applyFont="1" applyFill="1" applyBorder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right"/>
      <protection hidden="1"/>
    </xf>
    <xf numFmtId="0" fontId="4" fillId="2" borderId="29" xfId="0" applyFont="1" applyFill="1" applyBorder="1" applyAlignment="1" applyProtection="1">
      <alignment horizontal="right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Alignment="1" applyProtection="1">
      <alignment horizontal="center"/>
      <protection hidden="1"/>
    </xf>
    <xf numFmtId="0" fontId="5" fillId="10" borderId="35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right"/>
      <protection hidden="1"/>
    </xf>
    <xf numFmtId="0" fontId="4" fillId="2" borderId="31" xfId="0" applyFont="1" applyFill="1" applyBorder="1" applyAlignment="1" applyProtection="1">
      <alignment horizontal="right"/>
      <protection hidden="1"/>
    </xf>
    <xf numFmtId="0" fontId="6" fillId="10" borderId="42" xfId="0" applyFont="1" applyFill="1" applyBorder="1" applyAlignment="1" applyProtection="1">
      <alignment horizontal="center" vertical="center" wrapText="1"/>
      <protection hidden="1"/>
    </xf>
    <xf numFmtId="2" fontId="9" fillId="2" borderId="18" xfId="0" applyNumberFormat="1" applyFont="1" applyFill="1" applyBorder="1" applyAlignment="1" applyProtection="1">
      <alignment horizontal="center"/>
      <protection hidden="1"/>
    </xf>
    <xf numFmtId="2" fontId="9" fillId="2" borderId="19" xfId="0" applyNumberFormat="1" applyFont="1" applyFill="1" applyBorder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00"/>
        <name val="Cambria"/>
        <scheme val="maj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10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00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00"/>
        <name val="Cambria"/>
        <scheme val="maj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00"/>
        <name val="Cambria"/>
        <scheme val="maj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mbria"/>
        <scheme val="major"/>
      </font>
      <fill>
        <patternFill>
          <fgColor indexed="64"/>
        </patternFill>
      </fill>
      <alignment textRotation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</border>
      <protection locked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/>
    </dxf>
  </dxfs>
  <tableStyles count="0" defaultTableStyle="TableStyleMedium9" defaultPivotStyle="PivotStyleLight16"/>
  <colors>
    <mruColors>
      <color rgb="FFB9FFCF"/>
      <color rgb="FF9A392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Таблица2" displayName="Таблица2" ref="A2:D47" totalsRowCount="1" headerRowDxfId="10" dataDxfId="9" tableBorderDxfId="8">
  <autoFilter ref="A2:D46"/>
  <sortState ref="A3:D46">
    <sortCondition descending="1" ref="D13"/>
  </sortState>
  <tableColumns count="4">
    <tableColumn id="1" name="Столбец1" dataDxfId="7" totalsRowDxfId="3"/>
    <tableColumn id="2" name="Столбец2" dataDxfId="6" totalsRowDxfId="2"/>
    <tableColumn id="3" name="Столбец3" dataDxfId="5" totalsRowDxfId="1"/>
    <tableColumn id="4" name="Столбец4" dataDxfId="4" totalsRowDxfId="0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47"/>
  <sheetViews>
    <sheetView tabSelected="1" topLeftCell="A16" zoomScaleNormal="100" workbookViewId="0">
      <selection activeCell="A35" sqref="A35:C35"/>
    </sheetView>
  </sheetViews>
  <sheetFormatPr defaultRowHeight="12.75" x14ac:dyDescent="0.2"/>
  <cols>
    <col min="1" max="1" width="8.42578125" customWidth="1"/>
    <col min="2" max="2" width="73.42578125" customWidth="1"/>
    <col min="3" max="3" width="70.28515625" customWidth="1"/>
    <col min="4" max="4" width="12.5703125" customWidth="1"/>
  </cols>
  <sheetData>
    <row r="1" spans="1:4" ht="39.75" customHeight="1" x14ac:dyDescent="0.2">
      <c r="A1" s="108" t="s">
        <v>250</v>
      </c>
      <c r="B1" s="109"/>
      <c r="C1" s="109"/>
      <c r="D1" s="109"/>
    </row>
    <row r="2" spans="1:4" ht="21" customHeight="1" x14ac:dyDescent="0.2">
      <c r="A2" s="104" t="s">
        <v>174</v>
      </c>
      <c r="B2" s="103" t="s">
        <v>175</v>
      </c>
      <c r="C2" s="103" t="s">
        <v>176</v>
      </c>
      <c r="D2" s="105" t="s">
        <v>177</v>
      </c>
    </row>
    <row r="3" spans="1:4" ht="15.75" x14ac:dyDescent="0.25">
      <c r="A3" s="83">
        <v>1</v>
      </c>
      <c r="B3" s="91" t="s">
        <v>178</v>
      </c>
      <c r="C3" s="81" t="s">
        <v>179</v>
      </c>
      <c r="D3" s="84">
        <v>72.8</v>
      </c>
    </row>
    <row r="4" spans="1:4" ht="15.75" customHeight="1" x14ac:dyDescent="0.25">
      <c r="A4" s="83">
        <v>2</v>
      </c>
      <c r="B4" s="96" t="s">
        <v>192</v>
      </c>
      <c r="C4" s="81" t="s">
        <v>193</v>
      </c>
      <c r="D4" s="85">
        <v>52.6</v>
      </c>
    </row>
    <row r="5" spans="1:4" ht="15.75" customHeight="1" x14ac:dyDescent="0.25">
      <c r="A5" s="83">
        <v>3</v>
      </c>
      <c r="B5" s="91" t="s">
        <v>180</v>
      </c>
      <c r="C5" s="81" t="s">
        <v>181</v>
      </c>
      <c r="D5" s="85">
        <v>48.9</v>
      </c>
    </row>
    <row r="6" spans="1:4" ht="15.75" x14ac:dyDescent="0.25">
      <c r="A6" s="83">
        <v>4</v>
      </c>
      <c r="B6" s="96" t="s">
        <v>182</v>
      </c>
      <c r="C6" s="81" t="s">
        <v>183</v>
      </c>
      <c r="D6" s="85">
        <v>48.7</v>
      </c>
    </row>
    <row r="7" spans="1:4" ht="15.75" x14ac:dyDescent="0.25">
      <c r="A7" s="83">
        <v>5</v>
      </c>
      <c r="B7" s="96" t="s">
        <v>184</v>
      </c>
      <c r="C7" s="81" t="s">
        <v>185</v>
      </c>
      <c r="D7" s="85">
        <v>48.4</v>
      </c>
    </row>
    <row r="8" spans="1:4" ht="15.75" x14ac:dyDescent="0.25">
      <c r="A8" s="83">
        <v>6</v>
      </c>
      <c r="B8" s="96" t="s">
        <v>197</v>
      </c>
      <c r="C8" s="81" t="s">
        <v>198</v>
      </c>
      <c r="D8" s="85">
        <v>40.5</v>
      </c>
    </row>
    <row r="9" spans="1:4" ht="15.75" x14ac:dyDescent="0.25">
      <c r="A9" s="83">
        <v>7</v>
      </c>
      <c r="B9" s="96" t="s">
        <v>218</v>
      </c>
      <c r="C9" s="81" t="s">
        <v>219</v>
      </c>
      <c r="D9" s="84">
        <v>39.799999999999997</v>
      </c>
    </row>
    <row r="10" spans="1:4" ht="15.75" customHeight="1" x14ac:dyDescent="0.25">
      <c r="A10" s="83">
        <v>8</v>
      </c>
      <c r="B10" s="96" t="s">
        <v>216</v>
      </c>
      <c r="C10" s="81" t="s">
        <v>217</v>
      </c>
      <c r="D10" s="85">
        <v>37.6</v>
      </c>
    </row>
    <row r="11" spans="1:4" ht="15.75" x14ac:dyDescent="0.25">
      <c r="A11" s="83">
        <v>9</v>
      </c>
      <c r="B11" s="96" t="s">
        <v>194</v>
      </c>
      <c r="C11" s="81" t="s">
        <v>195</v>
      </c>
      <c r="D11" s="85">
        <v>36.200000000000003</v>
      </c>
    </row>
    <row r="12" spans="1:4" ht="15.75" x14ac:dyDescent="0.25">
      <c r="A12" s="83">
        <v>10</v>
      </c>
      <c r="B12" s="96" t="s">
        <v>108</v>
      </c>
      <c r="C12" s="81" t="s">
        <v>199</v>
      </c>
      <c r="D12" s="84">
        <v>35.6</v>
      </c>
    </row>
    <row r="13" spans="1:4" ht="15.75" customHeight="1" x14ac:dyDescent="0.25">
      <c r="A13" s="83">
        <v>11</v>
      </c>
      <c r="B13" s="96" t="s">
        <v>114</v>
      </c>
      <c r="C13" s="81" t="s">
        <v>196</v>
      </c>
      <c r="D13" s="84">
        <v>34.700000000000003</v>
      </c>
    </row>
    <row r="14" spans="1:4" ht="15.75" x14ac:dyDescent="0.25">
      <c r="A14" s="83">
        <v>12</v>
      </c>
      <c r="B14" s="96" t="s">
        <v>190</v>
      </c>
      <c r="C14" s="81" t="s">
        <v>191</v>
      </c>
      <c r="D14" s="85">
        <v>34</v>
      </c>
    </row>
    <row r="15" spans="1:4" ht="16.5" customHeight="1" x14ac:dyDescent="0.25">
      <c r="A15" s="83">
        <v>13</v>
      </c>
      <c r="B15" s="96" t="s">
        <v>203</v>
      </c>
      <c r="C15" s="81" t="s">
        <v>204</v>
      </c>
      <c r="D15" s="86">
        <v>31.3</v>
      </c>
    </row>
    <row r="16" spans="1:4" ht="15.75" x14ac:dyDescent="0.25">
      <c r="A16" s="83">
        <v>14</v>
      </c>
      <c r="B16" s="96" t="s">
        <v>205</v>
      </c>
      <c r="C16" s="81" t="s">
        <v>206</v>
      </c>
      <c r="D16" s="86">
        <v>31.3</v>
      </c>
    </row>
    <row r="17" spans="1:4" ht="21.75" customHeight="1" x14ac:dyDescent="0.25">
      <c r="A17" s="83">
        <v>15</v>
      </c>
      <c r="B17" s="101" t="s">
        <v>118</v>
      </c>
      <c r="C17" s="81" t="s">
        <v>215</v>
      </c>
      <c r="D17" s="85">
        <v>29</v>
      </c>
    </row>
    <row r="18" spans="1:4" ht="15.75" x14ac:dyDescent="0.25">
      <c r="A18" s="83">
        <v>16</v>
      </c>
      <c r="B18" s="96" t="s">
        <v>207</v>
      </c>
      <c r="C18" s="81" t="s">
        <v>208</v>
      </c>
      <c r="D18" s="85">
        <v>28.7</v>
      </c>
    </row>
    <row r="19" spans="1:4" ht="15.75" x14ac:dyDescent="0.25">
      <c r="A19" s="83">
        <v>17</v>
      </c>
      <c r="B19" s="96" t="s">
        <v>201</v>
      </c>
      <c r="C19" s="81" t="s">
        <v>202</v>
      </c>
      <c r="D19" s="85">
        <v>28.5</v>
      </c>
    </row>
    <row r="20" spans="1:4" ht="15.75" customHeight="1" x14ac:dyDescent="0.25">
      <c r="A20" s="83">
        <v>18</v>
      </c>
      <c r="B20" s="96" t="s">
        <v>186</v>
      </c>
      <c r="C20" s="81" t="s">
        <v>187</v>
      </c>
      <c r="D20" s="85">
        <v>28.4</v>
      </c>
    </row>
    <row r="21" spans="1:4" ht="19.5" customHeight="1" x14ac:dyDescent="0.2">
      <c r="A21" s="89">
        <v>19</v>
      </c>
      <c r="B21" s="101" t="s">
        <v>112</v>
      </c>
      <c r="C21" s="81" t="s">
        <v>200</v>
      </c>
      <c r="D21" s="84">
        <v>28.1</v>
      </c>
    </row>
    <row r="22" spans="1:4" ht="15.75" x14ac:dyDescent="0.25">
      <c r="A22" s="83">
        <v>20</v>
      </c>
      <c r="B22" s="96" t="s">
        <v>246</v>
      </c>
      <c r="C22" s="88" t="s">
        <v>247</v>
      </c>
      <c r="D22" s="84">
        <v>28</v>
      </c>
    </row>
    <row r="23" spans="1:4" ht="18.75" customHeight="1" x14ac:dyDescent="0.25">
      <c r="A23" s="83">
        <v>21</v>
      </c>
      <c r="B23" s="96" t="s">
        <v>211</v>
      </c>
      <c r="C23" s="81" t="s">
        <v>212</v>
      </c>
      <c r="D23" s="84">
        <v>27.7</v>
      </c>
    </row>
    <row r="24" spans="1:4" ht="15.75" x14ac:dyDescent="0.25">
      <c r="A24" s="83">
        <v>22</v>
      </c>
      <c r="B24" s="96" t="s">
        <v>188</v>
      </c>
      <c r="C24" s="81" t="s">
        <v>189</v>
      </c>
      <c r="D24" s="84">
        <v>27.6</v>
      </c>
    </row>
    <row r="25" spans="1:4" ht="15.75" x14ac:dyDescent="0.25">
      <c r="A25" s="83">
        <v>23</v>
      </c>
      <c r="B25" s="96" t="s">
        <v>209</v>
      </c>
      <c r="C25" s="81" t="s">
        <v>210</v>
      </c>
      <c r="D25" s="85">
        <v>26.4</v>
      </c>
    </row>
    <row r="26" spans="1:4" ht="16.5" customHeight="1" x14ac:dyDescent="0.25">
      <c r="A26" s="83">
        <v>24</v>
      </c>
      <c r="B26" s="96" t="s">
        <v>213</v>
      </c>
      <c r="C26" s="81" t="s">
        <v>214</v>
      </c>
      <c r="D26" s="84">
        <v>25.1</v>
      </c>
    </row>
    <row r="27" spans="1:4" ht="21.75" customHeight="1" x14ac:dyDescent="0.25">
      <c r="A27" s="83">
        <v>25</v>
      </c>
      <c r="B27" s="96" t="s">
        <v>244</v>
      </c>
      <c r="C27" s="81" t="s">
        <v>245</v>
      </c>
      <c r="D27" s="84">
        <v>21.1</v>
      </c>
    </row>
    <row r="28" spans="1:4" ht="17.25" customHeight="1" x14ac:dyDescent="0.25">
      <c r="A28" s="83">
        <v>26</v>
      </c>
      <c r="B28" s="101" t="s">
        <v>235</v>
      </c>
      <c r="C28" s="81" t="s">
        <v>167</v>
      </c>
      <c r="D28" s="85">
        <v>20.7</v>
      </c>
    </row>
    <row r="29" spans="1:4" ht="15.75" x14ac:dyDescent="0.25">
      <c r="A29" s="83">
        <v>27</v>
      </c>
      <c r="B29" s="101" t="s">
        <v>220</v>
      </c>
      <c r="C29" s="81" t="s">
        <v>221</v>
      </c>
      <c r="D29" s="85">
        <v>20.3</v>
      </c>
    </row>
    <row r="30" spans="1:4" ht="15.75" customHeight="1" x14ac:dyDescent="0.25">
      <c r="A30" s="83">
        <v>28</v>
      </c>
      <c r="B30" s="96" t="s">
        <v>227</v>
      </c>
      <c r="C30" s="81" t="s">
        <v>228</v>
      </c>
      <c r="D30" s="84">
        <v>19.899999999999999</v>
      </c>
    </row>
    <row r="31" spans="1:4" ht="21.75" customHeight="1" x14ac:dyDescent="0.2">
      <c r="A31" s="89">
        <v>29</v>
      </c>
      <c r="B31" s="101" t="s">
        <v>154</v>
      </c>
      <c r="C31" s="82" t="s">
        <v>236</v>
      </c>
      <c r="D31" s="85">
        <v>19.7</v>
      </c>
    </row>
    <row r="32" spans="1:4" ht="18.75" customHeight="1" x14ac:dyDescent="0.25">
      <c r="A32" s="83">
        <v>30</v>
      </c>
      <c r="B32" s="101" t="s">
        <v>225</v>
      </c>
      <c r="C32" s="81" t="s">
        <v>226</v>
      </c>
      <c r="D32" s="85">
        <v>19.399999999999999</v>
      </c>
    </row>
    <row r="33" spans="1:4" ht="15.75" customHeight="1" x14ac:dyDescent="0.25">
      <c r="A33" s="83">
        <v>31</v>
      </c>
      <c r="B33" s="102" t="s">
        <v>253</v>
      </c>
      <c r="C33" s="81" t="s">
        <v>251</v>
      </c>
      <c r="D33" s="84">
        <v>19.100000000000001</v>
      </c>
    </row>
    <row r="34" spans="1:4" ht="15.75" customHeight="1" x14ac:dyDescent="0.25">
      <c r="A34" s="83">
        <v>32</v>
      </c>
      <c r="B34" s="96" t="s">
        <v>239</v>
      </c>
      <c r="C34" s="81" t="s">
        <v>240</v>
      </c>
      <c r="D34" s="85">
        <v>19</v>
      </c>
    </row>
    <row r="35" spans="1:4" ht="22.5" customHeight="1" x14ac:dyDescent="0.2">
      <c r="A35" s="89">
        <v>33</v>
      </c>
      <c r="B35" s="101" t="s">
        <v>229</v>
      </c>
      <c r="C35" s="81" t="s">
        <v>230</v>
      </c>
      <c r="D35" s="85">
        <v>18.899999999999999</v>
      </c>
    </row>
    <row r="36" spans="1:4" ht="15.75" x14ac:dyDescent="0.25">
      <c r="A36" s="83">
        <v>34</v>
      </c>
      <c r="B36" s="96" t="s">
        <v>171</v>
      </c>
      <c r="C36" s="81" t="s">
        <v>193</v>
      </c>
      <c r="D36" s="85">
        <v>18.5</v>
      </c>
    </row>
    <row r="37" spans="1:4" ht="15.75" x14ac:dyDescent="0.25">
      <c r="A37" s="83">
        <v>35</v>
      </c>
      <c r="B37" s="96" t="s">
        <v>100</v>
      </c>
      <c r="C37" s="81" t="s">
        <v>241</v>
      </c>
      <c r="D37" s="85">
        <v>18.2</v>
      </c>
    </row>
    <row r="38" spans="1:4" ht="15.75" customHeight="1" x14ac:dyDescent="0.25">
      <c r="A38" s="83">
        <v>36</v>
      </c>
      <c r="B38" s="96" t="s">
        <v>237</v>
      </c>
      <c r="C38" s="81" t="s">
        <v>238</v>
      </c>
      <c r="D38" s="85">
        <v>17.8</v>
      </c>
    </row>
    <row r="39" spans="1:4" ht="15.75" customHeight="1" x14ac:dyDescent="0.25">
      <c r="A39" s="83">
        <v>37</v>
      </c>
      <c r="B39" s="96" t="s">
        <v>158</v>
      </c>
      <c r="C39" s="81" t="s">
        <v>233</v>
      </c>
      <c r="D39" s="87">
        <v>17.5</v>
      </c>
    </row>
    <row r="40" spans="1:4" ht="15.75" x14ac:dyDescent="0.25">
      <c r="A40" s="83">
        <v>38</v>
      </c>
      <c r="B40" s="96" t="s">
        <v>234</v>
      </c>
      <c r="C40" s="81" t="s">
        <v>226</v>
      </c>
      <c r="D40" s="84">
        <v>16.7</v>
      </c>
    </row>
    <row r="41" spans="1:4" ht="16.5" customHeight="1" x14ac:dyDescent="0.2">
      <c r="A41" s="89">
        <v>39</v>
      </c>
      <c r="B41" s="107" t="s">
        <v>223</v>
      </c>
      <c r="C41" s="81" t="s">
        <v>224</v>
      </c>
      <c r="D41" s="85">
        <v>15.5</v>
      </c>
    </row>
    <row r="42" spans="1:4" ht="15.75" customHeight="1" x14ac:dyDescent="0.25">
      <c r="A42" s="83">
        <v>40</v>
      </c>
      <c r="B42" s="106" t="s">
        <v>255</v>
      </c>
      <c r="C42" s="81" t="s">
        <v>222</v>
      </c>
      <c r="D42" s="85">
        <v>15.4</v>
      </c>
    </row>
    <row r="43" spans="1:4" ht="15.75" customHeight="1" x14ac:dyDescent="0.25">
      <c r="A43" s="83">
        <v>41</v>
      </c>
      <c r="B43" s="102" t="s">
        <v>249</v>
      </c>
      <c r="C43" s="81" t="s">
        <v>252</v>
      </c>
      <c r="D43" s="93">
        <v>15.3</v>
      </c>
    </row>
    <row r="44" spans="1:4" ht="15.75" x14ac:dyDescent="0.25">
      <c r="A44" s="83">
        <v>42</v>
      </c>
      <c r="B44" s="101" t="s">
        <v>231</v>
      </c>
      <c r="C44" s="81" t="s">
        <v>232</v>
      </c>
      <c r="D44" s="85">
        <v>14.5</v>
      </c>
    </row>
    <row r="45" spans="1:4" ht="16.5" customHeight="1" x14ac:dyDescent="0.25">
      <c r="A45" s="83">
        <v>43</v>
      </c>
      <c r="B45" s="96" t="s">
        <v>98</v>
      </c>
      <c r="C45" s="81" t="s">
        <v>248</v>
      </c>
      <c r="D45" s="84">
        <v>13.3</v>
      </c>
    </row>
    <row r="46" spans="1:4" ht="15.75" customHeight="1" x14ac:dyDescent="0.25">
      <c r="A46" s="83">
        <v>44</v>
      </c>
      <c r="B46" s="92" t="s">
        <v>242</v>
      </c>
      <c r="C46" s="81" t="s">
        <v>243</v>
      </c>
      <c r="D46" s="85">
        <v>0</v>
      </c>
    </row>
    <row r="47" spans="1:4" ht="15.75" x14ac:dyDescent="0.2">
      <c r="A47" s="94"/>
      <c r="B47" s="90"/>
      <c r="C47" s="95"/>
      <c r="D47" s="93"/>
    </row>
  </sheetData>
  <mergeCells count="1">
    <mergeCell ref="A1:D1"/>
  </mergeCells>
  <conditionalFormatting sqref="A3:A12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{E6034F86-C2A4-4C3C-84A1-35826EF29947}</x14:id>
        </ext>
      </extLst>
    </cfRule>
  </conditionalFormatting>
  <conditionalFormatting sqref="D18">
    <cfRule type="dataBar" priority="9">
      <dataBar>
        <cfvo type="min"/>
        <cfvo type="max"/>
        <color rgb="FFD6007B"/>
      </dataBar>
    </cfRule>
  </conditionalFormatting>
  <conditionalFormatting sqref="B3">
    <cfRule type="dataBar" priority="7">
      <dataBar>
        <cfvo type="min"/>
        <cfvo type="max"/>
        <color rgb="FFFFB628"/>
      </dataBar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A3:A12">
    <cfRule type="dataBar" priority="10">
      <dataBar>
        <cfvo type="min"/>
        <cfvo type="max"/>
        <color rgb="FFD6007B"/>
      </dataBar>
    </cfRule>
  </conditionalFormatting>
  <conditionalFormatting sqref="B4:B20">
    <cfRule type="dataBar" priority="5">
      <dataBar>
        <cfvo type="min"/>
        <cfvo type="max"/>
        <color rgb="FFFFB628"/>
      </dataBar>
    </cfRule>
    <cfRule type="colorScale" priority="6">
      <colorScale>
        <cfvo type="min"/>
        <cfvo type="max"/>
        <color rgb="FFFF7128"/>
        <color rgb="FFFFEF9C"/>
      </colorScale>
    </cfRule>
  </conditionalFormatting>
  <conditionalFormatting sqref="B21:B42 C42">
    <cfRule type="dataBar" priority="3">
      <dataBar>
        <cfvo type="min"/>
        <cfvo type="max"/>
        <color rgb="FFFFB628"/>
      </dataBar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D3:D47">
    <cfRule type="dataBar" priority="12">
      <dataBar>
        <cfvo type="min"/>
        <cfvo type="max"/>
        <color rgb="FFD6007B"/>
      </dataBar>
    </cfRule>
  </conditionalFormatting>
  <conditionalFormatting sqref="D3:D46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{AA54DD71-39BA-4013-8F0F-A9273306A2F4}</x14:id>
        </ext>
      </extLst>
    </cfRule>
  </conditionalFormatting>
  <hyperlinks>
    <hyperlink ref="B3" location="'С-ЦДОД'!A1" display="МОУ ДО «ЦДОД» г.о. Стрежевой"/>
    <hyperlink ref="B5" location="'С-196'!A1" display="МБОУ «СОШ № 196» ЗАТО Северск"/>
    <hyperlink ref="B4" location="'Т-32'!A1" display="МАОУ СОШ № 32 г. Томска"/>
    <hyperlink ref="B6" location="'К-КСОШ1'!A1" display="МАОУ «Кожевниковская СОШ № 1» Кожевниковского района"/>
    <hyperlink ref="B7" location="'С-87'!A1" display="МБОУ «СОШ № 87» ЗАТО Северск"/>
    <hyperlink ref="B8" location="'К-ДЮЦ'!A1" display="МБУ ДО «Детско-юношеский центр» г. Колпашево"/>
    <hyperlink ref="B9" location="'А-2'!A1" display="МАОУ гимназия № 2 г. Асино Асиновского района"/>
    <hyperlink ref="B11" location="'С-80'!A1" display="МАОУ «СОШ № 80» ЗАТО Северск"/>
    <hyperlink ref="B10" location="'С-СамЛ'!A1" display="МБОУ «Самусьский лицей» ЗАТО Северск"/>
    <hyperlink ref="B12" location="'Т-16'!A1" display="МАОУ СОШ № 16 г. Томска"/>
    <hyperlink ref="B13" location="'Т-37'!A1" display="МАОУ СОШ № 37 г. Томска"/>
    <hyperlink ref="B14" location="'А-4'!A1" display="МАОУ СОШ № 4 г. Асино Асиновского района"/>
    <hyperlink ref="B15" location="'Т-ЦПК'!A1" display="МАОУ «Планирование карьеры» г. Томска"/>
    <hyperlink ref="B16" location="'Т-Мор'!A1" display="МАОУ «Моряковская СОШ» Томского района"/>
    <hyperlink ref="B17" location="'Т-ДТДиМ'!A1" display="МАОУ ДО ДТДиМ г. Томска"/>
    <hyperlink ref="B18" location="'П-Ул'!A1" display="МАОУ Улу-Юльская СОШ Первомайского района"/>
    <hyperlink ref="B20" location="'К-КСОШ2'!A1" display="МАОУ «Кожевниковская СОШ № 2» Кожевниковского района"/>
    <hyperlink ref="B21" location="'Т-33'!A1" display="МБОУ СОШ № 33 г. Томска"/>
    <hyperlink ref="B22" location="'Т-55'!A1" display="МАОУ гимназия № 55 г. Томска"/>
    <hyperlink ref="B23" location="'Т-14'!A1" display="МАОУ СОШ № 14 им. А.Лебедева г. Томска"/>
    <hyperlink ref="B24" location="'З-Зыр'!A1" display="МБОУ «Зырянская СОШ» Зырянского района"/>
    <hyperlink ref="B25" location="'Т-Мал'!A1" display="МАОУ «Малиновская СОШ» Томского района"/>
    <hyperlink ref="B26" location="'С-197'!A1" display="МБОУ «СОШ № 197 им. В.Маркелова» ЗАТО Северск"/>
    <hyperlink ref="B27" location="'З-Выс'!A1" display="МОУ «Высоковская СОШ» Зырянского района"/>
    <hyperlink ref="B28" location="'К-Осин'!A1" display="МБОУ «Осиновская СОШ» Кожевниковского района"/>
    <hyperlink ref="B29" location="'З-Мих'!A1" display="МОУ «Михайловская СОШ» Зырянского района"/>
    <hyperlink ref="B30" location="'Ч-Под'!A1" display="МАОУ «Подгорнская СОШ» Чаинского района"/>
    <hyperlink ref="B31" location="'К-Вол'!A1" display="МБОУ «Володинская СОШ» Кривошеинского района"/>
    <hyperlink ref="B32" location="'Ш-Поб'!A1" display="МБОУ «Побединская СОШ» Шегарского района"/>
    <hyperlink ref="B33" location="'К-7'!A1" display="МАОУ «СОШ № 7» г. Колпашево"/>
    <hyperlink ref="B34" location="АТпИС!A1" display="ОГБПОУ «Асиновский техникум промышленной индустрии и сервиса»"/>
    <hyperlink ref="B35" location="'М-МСОШ1'!A1" display="МАОУ «Молчановская СОШ № 1» Молчановского района"/>
    <hyperlink ref="B36" location="'Ш-СОШ1'!A1" display="МКОУ «Шегарская СОШ № 1» Шегарского района"/>
    <hyperlink ref="B37" location="'Т-29'!A1" display="МАОУ гимназия № 29 г. Томска"/>
    <hyperlink ref="B38" location="'Т-11'!A1" display="МАОУ СОШ № 11 им. В.И. Смирнова г. Томска"/>
    <hyperlink ref="B39" location="'П-Пер'!A1" display="МБОУ Первомайская СОШ Первомайского района"/>
    <hyperlink ref="B40" location="'Т-Ал'!A1" display="МБОУ Академический лицей г. Томска"/>
    <hyperlink ref="B41" location="'Б-БСОШ'!A1" display="МБОУ «Бакчарская СОШ» Бакчарского района"/>
    <hyperlink ref="B42" location="'К-Крив'!A1" display="МБОУ «Кривошеинская СОШ им. Героя Советского Союза Ф.М. Зинченко» Кривошеинского района"/>
    <hyperlink ref="B43" location="'Т-Рыб'!A1" display="МБОУ «Рыбаловская СОШ» Томского района"/>
    <hyperlink ref="B44" location="'А-НК'!A1" display="МАОУ «СОШ с. Ново-Кусково Асиновского района Томской области»"/>
    <hyperlink ref="B45" location="'Т-6'!A1" display="МАОУ гимназия № 6 г. Томска"/>
    <hyperlink ref="B19" location="'П-К'!A1" display="МБОУ Куяновская СОШ Первомайского района"/>
  </hyperlink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6034F86-C2A4-4C3C-84A1-35826EF29947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A3:A12</xm:sqref>
        </x14:conditionalFormatting>
        <x14:conditionalFormatting xmlns:xm="http://schemas.microsoft.com/office/excel/2006/main">
          <x14:cfRule type="dataBar" id="{AA54DD71-39BA-4013-8F0F-A9273306A2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D3:D46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BW67"/>
  <sheetViews>
    <sheetView topLeftCell="A23" zoomScaleNormal="100" workbookViewId="0">
      <selection activeCell="F36" sqref="F36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6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10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36.608695652173914</v>
      </c>
      <c r="D4" s="117" t="s">
        <v>110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52.608695652173914</v>
      </c>
      <c r="D5" s="142" t="s">
        <v>109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23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4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5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1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>
        <v>1</v>
      </c>
      <c r="G14" s="20" t="s">
        <v>5</v>
      </c>
      <c r="H14" s="25">
        <f>IF(F14=1,2,0)</f>
        <v>2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4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6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>
        <v>1</v>
      </c>
      <c r="G25" s="20" t="s">
        <v>28</v>
      </c>
      <c r="H25" s="25">
        <f>IF(F25=1,1,0)</f>
        <v>1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23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23</v>
      </c>
      <c r="G30" s="20" t="s">
        <v>74</v>
      </c>
      <c r="H30" s="51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23</v>
      </c>
      <c r="G31" s="20" t="s">
        <v>75</v>
      </c>
      <c r="H31" s="51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17</v>
      </c>
      <c r="G32" s="20" t="s">
        <v>76</v>
      </c>
      <c r="H32" s="51">
        <f>F32/$G$6*3</f>
        <v>2.2173913043478262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8</v>
      </c>
      <c r="G33" s="20" t="s">
        <v>77</v>
      </c>
      <c r="H33" s="51">
        <f>F33/$G$6*4</f>
        <v>1.3913043478260869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1</v>
      </c>
      <c r="G37" s="20" t="s">
        <v>5</v>
      </c>
      <c r="H37" s="25">
        <f>IF(F37=1,2,0)</f>
        <v>2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8</v>
      </c>
      <c r="G41" s="20" t="s">
        <v>42</v>
      </c>
      <c r="H41" s="25">
        <f>F41*1</f>
        <v>8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>
        <v>1</v>
      </c>
      <c r="G42" s="20" t="s">
        <v>43</v>
      </c>
      <c r="H42" s="25">
        <f>F42*2.5</f>
        <v>2.5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>
        <v>76</v>
      </c>
      <c r="G44" s="20" t="s">
        <v>46</v>
      </c>
      <c r="H44" s="25">
        <f>ROUND(F44*2/100,1)</f>
        <v>1.5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>
        <v>7</v>
      </c>
      <c r="G45" s="20" t="s">
        <v>49</v>
      </c>
      <c r="H45" s="25">
        <f>F45*1</f>
        <v>7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>
        <v>1</v>
      </c>
      <c r="G46" s="20" t="s">
        <v>50</v>
      </c>
      <c r="H46" s="25">
        <f>F46*0.5</f>
        <v>0.5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B19:B27"/>
    <mergeCell ref="C19:C20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34:A38"/>
    <mergeCell ref="C26:C2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W67"/>
  <sheetViews>
    <sheetView topLeftCell="A37" zoomScaleNormal="100" workbookViewId="0">
      <selection activeCell="F31" sqref="F31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3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8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17.060606060606062</v>
      </c>
      <c r="D4" s="117" t="s">
        <v>112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28.060606060606062</v>
      </c>
      <c r="D5" s="142" t="s">
        <v>111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33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5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1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0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0</v>
      </c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>
        <v>0</v>
      </c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>
        <v>0</v>
      </c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>
        <v>0</v>
      </c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>
        <v>0</v>
      </c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5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1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>
        <v>0</v>
      </c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33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33</v>
      </c>
      <c r="G30" s="20" t="s">
        <v>74</v>
      </c>
      <c r="H30" s="51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21</v>
      </c>
      <c r="G31" s="20" t="s">
        <v>75</v>
      </c>
      <c r="H31" s="51">
        <f>F31/$G$6*2</f>
        <v>1.2727272727272727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17</v>
      </c>
      <c r="G32" s="20" t="s">
        <v>76</v>
      </c>
      <c r="H32" s="51">
        <f>F32/$G$6*3</f>
        <v>1.5454545454545454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2</v>
      </c>
      <c r="G33" s="20" t="s">
        <v>77</v>
      </c>
      <c r="H33" s="51">
        <f>F33/$G$6*4</f>
        <v>0.24242424242424243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0</v>
      </c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0</v>
      </c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0</v>
      </c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2</v>
      </c>
      <c r="G41" s="20" t="s">
        <v>42</v>
      </c>
      <c r="H41" s="25">
        <f>F41*1</f>
        <v>2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>
        <v>1</v>
      </c>
      <c r="G42" s="20" t="s">
        <v>43</v>
      </c>
      <c r="H42" s="25">
        <f>F42*2.5</f>
        <v>2.5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>
        <v>0</v>
      </c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>
        <v>0</v>
      </c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>
        <v>0</v>
      </c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>
        <v>0</v>
      </c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B19:B27"/>
    <mergeCell ref="C19:C20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34:A38"/>
    <mergeCell ref="C26:C2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BW67"/>
  <sheetViews>
    <sheetView workbookViewId="0">
      <selection activeCell="F45" sqref="F45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3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10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21.712244897959184</v>
      </c>
      <c r="D4" s="117" t="s">
        <v>114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34.712244897959181</v>
      </c>
      <c r="D5" s="142" t="s">
        <v>113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98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7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7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3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7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10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>
        <v>1</v>
      </c>
      <c r="G25" s="20" t="s">
        <v>28</v>
      </c>
      <c r="H25" s="25">
        <f>IF(F25=1,1,0)</f>
        <v>1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98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98</v>
      </c>
      <c r="G30" s="20" t="s">
        <v>74</v>
      </c>
      <c r="H30" s="51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30</v>
      </c>
      <c r="G31" s="20" t="s">
        <v>75</v>
      </c>
      <c r="H31" s="51">
        <f>F31/$G$6*2</f>
        <v>0.61224489795918369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40</v>
      </c>
      <c r="G32" s="20" t="s">
        <v>76</v>
      </c>
      <c r="H32" s="51">
        <f>F32/$G$6*3</f>
        <v>1.2244897959183674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19</v>
      </c>
      <c r="G33" s="20" t="s">
        <v>77</v>
      </c>
      <c r="H33" s="51">
        <f>F33/$G$6*4</f>
        <v>0.77551020408163263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1</v>
      </c>
      <c r="G37" s="20" t="s">
        <v>5</v>
      </c>
      <c r="H37" s="25">
        <f>IF(F37=1,2,0)</f>
        <v>2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3</v>
      </c>
      <c r="G41" s="20" t="s">
        <v>42</v>
      </c>
      <c r="H41" s="25">
        <f>F41*1</f>
        <v>3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>
        <v>1</v>
      </c>
      <c r="G42" s="20" t="s">
        <v>43</v>
      </c>
      <c r="H42" s="25">
        <f>F42*2.5</f>
        <v>2.5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>
        <v>4</v>
      </c>
      <c r="G44" s="20" t="s">
        <v>46</v>
      </c>
      <c r="H44" s="25">
        <f>ROUND(F44*2/100,1)</f>
        <v>0.1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>
        <v>1</v>
      </c>
      <c r="G45" s="20" t="s">
        <v>49</v>
      </c>
      <c r="H45" s="25">
        <f>F45*1</f>
        <v>1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9:F9"/>
    <mergeCell ref="C26:C27"/>
    <mergeCell ref="B19:B27"/>
    <mergeCell ref="C19:C20"/>
    <mergeCell ref="C10:D10"/>
    <mergeCell ref="C11:C15"/>
    <mergeCell ref="B11:B18"/>
    <mergeCell ref="C16:C17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BW67"/>
  <sheetViews>
    <sheetView zoomScaleNormal="100" workbookViewId="0">
      <selection activeCell="D5" sqref="D5:H5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4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9.5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17.814285714285713</v>
      </c>
      <c r="D4" s="117" t="s">
        <v>116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31.314285714285713</v>
      </c>
      <c r="D5" s="142" t="s">
        <v>115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35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2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2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4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1</v>
      </c>
      <c r="G11" s="18" t="s">
        <v>18</v>
      </c>
      <c r="H11" s="34">
        <f>IF(F11=1,1,0)</f>
        <v>1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1</v>
      </c>
      <c r="G19" s="20" t="s">
        <v>61</v>
      </c>
      <c r="H19" s="25">
        <f>F19/G7*1</f>
        <v>0.5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6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>
        <v>1</v>
      </c>
      <c r="G25" s="20" t="s">
        <v>28</v>
      </c>
      <c r="H25" s="25">
        <f>IF(F25=1,1,0)</f>
        <v>1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35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25</v>
      </c>
      <c r="G30" s="20" t="s">
        <v>74</v>
      </c>
      <c r="H30" s="51">
        <f>F30/$G$6*1</f>
        <v>0.7142857142857143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32</v>
      </c>
      <c r="G31" s="20" t="s">
        <v>75</v>
      </c>
      <c r="H31" s="51">
        <f>F31/$G$6*2</f>
        <v>1.8285714285714285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10</v>
      </c>
      <c r="G32" s="20" t="s">
        <v>76</v>
      </c>
      <c r="H32" s="51">
        <f>F32/$G$6*3</f>
        <v>0.8571428571428571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8</v>
      </c>
      <c r="G33" s="20" t="s">
        <v>77</v>
      </c>
      <c r="H33" s="51">
        <f>F33/$G$6*4</f>
        <v>0.91428571428571426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1</v>
      </c>
      <c r="G37" s="20" t="s">
        <v>5</v>
      </c>
      <c r="H37" s="25">
        <f>IF(F37=1,2,0)</f>
        <v>2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8</v>
      </c>
      <c r="G40" s="20" t="s">
        <v>41</v>
      </c>
      <c r="H40" s="25">
        <f>F40*0.5</f>
        <v>4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B19:B27"/>
    <mergeCell ref="C19:C20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34:A38"/>
    <mergeCell ref="C26:C2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BW67"/>
  <sheetViews>
    <sheetView topLeftCell="A43" zoomScaleNormal="100" workbookViewId="0">
      <selection activeCell="F41" sqref="F41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3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9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17.043749999999999</v>
      </c>
      <c r="D4" s="117" t="s">
        <v>118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29.043749999999999</v>
      </c>
      <c r="D5" s="142" t="s">
        <v>117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64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2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2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1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2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3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64</v>
      </c>
      <c r="G28" s="20" t="s">
        <v>36</v>
      </c>
      <c r="H28" s="51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6</v>
      </c>
      <c r="G30" s="20" t="s">
        <v>74</v>
      </c>
      <c r="H30" s="51">
        <f>F30/$G$6*1</f>
        <v>9.375E-2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33</v>
      </c>
      <c r="G31" s="20" t="s">
        <v>75</v>
      </c>
      <c r="H31" s="51">
        <f>F31/$G$6*2</f>
        <v>1.03125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18</v>
      </c>
      <c r="G32" s="20" t="s">
        <v>76</v>
      </c>
      <c r="H32" s="51">
        <f>F32/$G$6*3</f>
        <v>0.84375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6</v>
      </c>
      <c r="G33" s="20" t="s">
        <v>77</v>
      </c>
      <c r="H33" s="51">
        <f>F33/$G$6*4</f>
        <v>0.375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/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1</v>
      </c>
      <c r="G37" s="20" t="s">
        <v>5</v>
      </c>
      <c r="H37" s="25">
        <f>IF(F37=1,2,0)</f>
        <v>2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2</v>
      </c>
      <c r="G40" s="20" t="s">
        <v>41</v>
      </c>
      <c r="H40" s="25">
        <f>F40*0.5</f>
        <v>1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>
        <v>1</v>
      </c>
      <c r="G42" s="20" t="s">
        <v>43</v>
      </c>
      <c r="H42" s="25">
        <f>F42*2.5</f>
        <v>2.5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>
        <v>12</v>
      </c>
      <c r="G44" s="20" t="s">
        <v>46</v>
      </c>
      <c r="H44" s="25">
        <f>ROUND(F44*2/100,1)</f>
        <v>0.2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9:F9"/>
    <mergeCell ref="C26:C27"/>
    <mergeCell ref="B19:B27"/>
    <mergeCell ref="C19:C20"/>
    <mergeCell ref="C10:D10"/>
    <mergeCell ref="C11:C15"/>
    <mergeCell ref="B11:B18"/>
    <mergeCell ref="C16:C17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W67"/>
  <sheetViews>
    <sheetView zoomScaleNormal="100" workbookViewId="0">
      <selection activeCell="D4" sqref="D4:H4"/>
    </sheetView>
  </sheetViews>
  <sheetFormatPr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63">
        <f>SUM(H11:H18)</f>
        <v>5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62">
        <f>SUM(H19:H27)</f>
        <v>9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61">
        <f>SUM(H28:H28,H30:H33,H35:H38,H40:H47)</f>
        <v>22.2</v>
      </c>
      <c r="D4" s="117" t="s">
        <v>120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60">
        <f>SUM(C2:C4)</f>
        <v>36.200000000000003</v>
      </c>
      <c r="D5" s="142" t="s">
        <v>119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60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5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5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3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1</v>
      </c>
      <c r="G11" s="18" t="s">
        <v>18</v>
      </c>
      <c r="H11" s="34">
        <f>IF(F11=1,1,0)</f>
        <v>1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>
        <v>0</v>
      </c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>
        <v>0</v>
      </c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>
        <v>0</v>
      </c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5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8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>
        <v>0</v>
      </c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60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60</v>
      </c>
      <c r="G30" s="20" t="s">
        <v>74</v>
      </c>
      <c r="H30" s="25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60</v>
      </c>
      <c r="G31" s="20" t="s">
        <v>75</v>
      </c>
      <c r="H31" s="25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60</v>
      </c>
      <c r="G32" s="20" t="s">
        <v>76</v>
      </c>
      <c r="H32" s="25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0</v>
      </c>
      <c r="G33" s="20" t="s">
        <v>77</v>
      </c>
      <c r="H33" s="25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0</v>
      </c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0</v>
      </c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2</v>
      </c>
      <c r="G40" s="20" t="s">
        <v>41</v>
      </c>
      <c r="H40" s="25">
        <f>F40*0.5</f>
        <v>1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3</v>
      </c>
      <c r="G41" s="20" t="s">
        <v>42</v>
      </c>
      <c r="H41" s="25">
        <f>F41*1</f>
        <v>3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>
        <v>0</v>
      </c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>
        <v>10</v>
      </c>
      <c r="G44" s="20" t="s">
        <v>46</v>
      </c>
      <c r="H44" s="25">
        <f>ROUND(F44*2/100,1)</f>
        <v>0.2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>
        <v>2</v>
      </c>
      <c r="G45" s="20" t="s">
        <v>49</v>
      </c>
      <c r="H45" s="25">
        <f>F45*1</f>
        <v>2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>
        <v>3</v>
      </c>
      <c r="G46" s="20" t="s">
        <v>50</v>
      </c>
      <c r="H46" s="25">
        <f>F46*0.5</f>
        <v>1.5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>
        <v>0</v>
      </c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39:A42"/>
    <mergeCell ref="A29:A33"/>
    <mergeCell ref="C29:C33"/>
    <mergeCell ref="A34:A38"/>
    <mergeCell ref="C26:C27"/>
    <mergeCell ref="B19:B27"/>
    <mergeCell ref="C19:C20"/>
    <mergeCell ref="C21:C25"/>
    <mergeCell ref="B11:B18"/>
    <mergeCell ref="C16:C17"/>
    <mergeCell ref="A9:F9"/>
    <mergeCell ref="C10:D10"/>
    <mergeCell ref="C11:C15"/>
    <mergeCell ref="D34:H34"/>
    <mergeCell ref="C34:C47"/>
    <mergeCell ref="B28:B47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D39:H39"/>
    <mergeCell ref="A5:B5"/>
    <mergeCell ref="D29:H29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BW67"/>
  <sheetViews>
    <sheetView zoomScaleNormal="100" workbookViewId="0">
      <selection activeCell="F16" sqref="F16"/>
    </sheetView>
  </sheetViews>
  <sheetFormatPr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67" t="s">
        <v>13</v>
      </c>
      <c r="B1" s="168"/>
      <c r="C1" s="169"/>
      <c r="D1" s="154" t="s">
        <v>91</v>
      </c>
      <c r="E1" s="155"/>
      <c r="F1" s="155"/>
      <c r="G1" s="155"/>
      <c r="H1" s="156"/>
      <c r="I1" s="1"/>
      <c r="J1" s="1"/>
      <c r="K1" s="1"/>
    </row>
    <row r="2" spans="1:11" x14ac:dyDescent="0.25">
      <c r="A2" s="163" t="s">
        <v>86</v>
      </c>
      <c r="B2" s="164"/>
      <c r="C2" s="76">
        <f>SUM(H11:H18)</f>
        <v>7.375</v>
      </c>
      <c r="D2" s="157"/>
      <c r="E2" s="158"/>
      <c r="F2" s="158"/>
      <c r="G2" s="158"/>
      <c r="H2" s="159"/>
      <c r="I2" s="3"/>
      <c r="J2" s="1"/>
      <c r="K2" s="1"/>
    </row>
    <row r="3" spans="1:11" x14ac:dyDescent="0.25">
      <c r="A3" s="165" t="s">
        <v>87</v>
      </c>
      <c r="B3" s="166"/>
      <c r="C3" s="75">
        <f>SUM(H19:H27)</f>
        <v>9</v>
      </c>
      <c r="D3" s="160"/>
      <c r="E3" s="161"/>
      <c r="F3" s="161"/>
      <c r="G3" s="161"/>
      <c r="H3" s="162"/>
      <c r="I3" s="1"/>
      <c r="J3" s="1"/>
      <c r="K3" s="1"/>
    </row>
    <row r="4" spans="1:11" ht="16.5" thickBot="1" x14ac:dyDescent="0.3">
      <c r="A4" s="171" t="s">
        <v>88</v>
      </c>
      <c r="B4" s="172"/>
      <c r="C4" s="74">
        <f>SUM(H28:H28,H30:H33,H35:H38,H40:H47)</f>
        <v>32</v>
      </c>
      <c r="D4" s="117" t="s">
        <v>122</v>
      </c>
      <c r="E4" s="118"/>
      <c r="F4" s="118"/>
      <c r="G4" s="118"/>
      <c r="H4" s="119"/>
      <c r="I4" s="4"/>
    </row>
    <row r="5" spans="1:11" ht="16.5" thickBot="1" x14ac:dyDescent="0.3">
      <c r="A5" s="174" t="s">
        <v>54</v>
      </c>
      <c r="B5" s="175"/>
      <c r="C5" s="73">
        <f>SUM(C2:C4)</f>
        <v>48.375</v>
      </c>
      <c r="D5" s="142" t="s">
        <v>121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48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2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3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4</v>
      </c>
      <c r="H9" s="6" t="s">
        <v>4</v>
      </c>
      <c r="I9" s="3"/>
    </row>
    <row r="10" spans="1:11" s="7" customFormat="1" ht="62.25" customHeight="1" x14ac:dyDescent="0.2">
      <c r="A10" s="72" t="s">
        <v>3</v>
      </c>
      <c r="B10" s="71" t="s">
        <v>81</v>
      </c>
      <c r="C10" s="173" t="s">
        <v>82</v>
      </c>
      <c r="D10" s="173"/>
      <c r="E10" s="70" t="s">
        <v>83</v>
      </c>
      <c r="F10" s="70" t="s">
        <v>0</v>
      </c>
      <c r="G10" s="70" t="s">
        <v>1</v>
      </c>
      <c r="H10" s="69" t="s">
        <v>2</v>
      </c>
      <c r="I10" s="19"/>
    </row>
    <row r="11" spans="1:11" ht="33.75" customHeight="1" x14ac:dyDescent="0.25">
      <c r="A11" s="67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68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67">
        <v>2</v>
      </c>
      <c r="B12" s="124"/>
      <c r="C12" s="131"/>
      <c r="D12" s="8" t="s">
        <v>70</v>
      </c>
      <c r="E12" s="23" t="s">
        <v>17</v>
      </c>
      <c r="F12" s="39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67">
        <v>3</v>
      </c>
      <c r="B13" s="124"/>
      <c r="C13" s="131"/>
      <c r="D13" s="8" t="s">
        <v>71</v>
      </c>
      <c r="E13" s="23" t="s">
        <v>17</v>
      </c>
      <c r="F13" s="39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65">
        <v>4</v>
      </c>
      <c r="B14" s="124"/>
      <c r="C14" s="131"/>
      <c r="D14" s="8" t="s">
        <v>72</v>
      </c>
      <c r="E14" s="20" t="s">
        <v>15</v>
      </c>
      <c r="F14" s="66">
        <v>1</v>
      </c>
      <c r="G14" s="20" t="s">
        <v>5</v>
      </c>
      <c r="H14" s="25">
        <f>IF(F14=1,2,0)</f>
        <v>2</v>
      </c>
      <c r="I14" s="3"/>
    </row>
    <row r="15" spans="1:11" ht="30" x14ac:dyDescent="0.25">
      <c r="A15" s="65">
        <v>5</v>
      </c>
      <c r="B15" s="124"/>
      <c r="C15" s="126"/>
      <c r="D15" s="8" t="s">
        <v>73</v>
      </c>
      <c r="E15" s="20" t="s">
        <v>17</v>
      </c>
      <c r="F15" s="39">
        <v>1</v>
      </c>
      <c r="G15" s="20" t="s">
        <v>12</v>
      </c>
      <c r="H15" s="25">
        <f>IF(F15=1,1,0)</f>
        <v>1</v>
      </c>
      <c r="I15" s="3"/>
    </row>
    <row r="16" spans="1:11" ht="51" customHeight="1" x14ac:dyDescent="0.25">
      <c r="A16" s="65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65">
        <v>7</v>
      </c>
      <c r="B17" s="124"/>
      <c r="C17" s="126"/>
      <c r="D17" s="8" t="s">
        <v>85</v>
      </c>
      <c r="E17" s="20" t="s">
        <v>53</v>
      </c>
      <c r="F17" s="39">
        <v>38</v>
      </c>
      <c r="G17" s="20" t="s">
        <v>19</v>
      </c>
      <c r="H17" s="51">
        <f>F17/G6*3</f>
        <v>2.375</v>
      </c>
      <c r="I17" s="3"/>
    </row>
    <row r="18" spans="1:75" ht="103.5" customHeight="1" x14ac:dyDescent="0.25">
      <c r="A18" s="6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6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39"/>
      <c r="G19" s="20" t="s">
        <v>61</v>
      </c>
      <c r="H19" s="25">
        <f>F19/G7*1</f>
        <v>0</v>
      </c>
      <c r="I19" s="3"/>
    </row>
    <row r="20" spans="1:75" ht="71.25" customHeight="1" x14ac:dyDescent="0.25">
      <c r="A20" s="65">
        <v>10</v>
      </c>
      <c r="B20" s="112"/>
      <c r="C20" s="112"/>
      <c r="D20" s="8" t="s">
        <v>26</v>
      </c>
      <c r="E20" s="20" t="s">
        <v>53</v>
      </c>
      <c r="F20" s="24">
        <f>G8+G9</f>
        <v>7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6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6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6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6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65">
        <v>13</v>
      </c>
      <c r="B25" s="112"/>
      <c r="C25" s="112"/>
      <c r="D25" s="8" t="s">
        <v>27</v>
      </c>
      <c r="E25" s="20" t="s">
        <v>15</v>
      </c>
      <c r="F25" s="39">
        <v>1</v>
      </c>
      <c r="G25" s="20" t="s">
        <v>28</v>
      </c>
      <c r="H25" s="25">
        <f>IF(F25=1,1,0)</f>
        <v>1</v>
      </c>
      <c r="I25" s="3"/>
    </row>
    <row r="26" spans="1:75" ht="41.25" customHeight="1" x14ac:dyDescent="0.25">
      <c r="A26" s="6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6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6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48</v>
      </c>
      <c r="G28" s="20" t="s">
        <v>36</v>
      </c>
      <c r="H28" s="25">
        <f>F28/G6*4</f>
        <v>4</v>
      </c>
      <c r="I28" s="3"/>
    </row>
    <row r="29" spans="1:75" x14ac:dyDescent="0.25">
      <c r="A29" s="170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70"/>
      <c r="B30" s="112"/>
      <c r="C30" s="112"/>
      <c r="D30" s="8" t="s">
        <v>38</v>
      </c>
      <c r="E30" s="20" t="s">
        <v>53</v>
      </c>
      <c r="F30" s="39">
        <v>48</v>
      </c>
      <c r="G30" s="20" t="s">
        <v>74</v>
      </c>
      <c r="H30" s="25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70"/>
      <c r="B31" s="112"/>
      <c r="C31" s="112"/>
      <c r="D31" s="8" t="s">
        <v>7</v>
      </c>
      <c r="E31" s="20" t="s">
        <v>53</v>
      </c>
      <c r="F31" s="39">
        <v>48</v>
      </c>
      <c r="G31" s="20" t="s">
        <v>75</v>
      </c>
      <c r="H31" s="25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70"/>
      <c r="B32" s="112"/>
      <c r="C32" s="112"/>
      <c r="D32" s="8" t="s">
        <v>8</v>
      </c>
      <c r="E32" s="20" t="s">
        <v>53</v>
      </c>
      <c r="F32" s="39">
        <v>48</v>
      </c>
      <c r="G32" s="20" t="s">
        <v>76</v>
      </c>
      <c r="H32" s="25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70"/>
      <c r="B33" s="112"/>
      <c r="C33" s="112"/>
      <c r="D33" s="8" t="s">
        <v>92</v>
      </c>
      <c r="E33" s="20" t="s">
        <v>53</v>
      </c>
      <c r="F33" s="39">
        <v>48</v>
      </c>
      <c r="G33" s="20" t="s">
        <v>77</v>
      </c>
      <c r="H33" s="25">
        <f>F33/$G$6*4</f>
        <v>4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70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70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70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70"/>
      <c r="B37" s="112"/>
      <c r="C37" s="112"/>
      <c r="D37" s="8" t="s">
        <v>8</v>
      </c>
      <c r="E37" s="20" t="s">
        <v>15</v>
      </c>
      <c r="F37" s="39">
        <v>1</v>
      </c>
      <c r="G37" s="20" t="s">
        <v>5</v>
      </c>
      <c r="H37" s="25">
        <f>IF(F37=1,2,0)</f>
        <v>2</v>
      </c>
      <c r="I37" s="12"/>
      <c r="J37" s="3"/>
    </row>
    <row r="38" spans="1:75" ht="18.75" customHeight="1" x14ac:dyDescent="0.25">
      <c r="A38" s="170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70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70"/>
      <c r="B40" s="112"/>
      <c r="C40" s="112"/>
      <c r="D40" s="8" t="s">
        <v>7</v>
      </c>
      <c r="E40" s="20" t="s">
        <v>6</v>
      </c>
      <c r="F40" s="39">
        <v>1</v>
      </c>
      <c r="G40" s="20" t="s">
        <v>41</v>
      </c>
      <c r="H40" s="25">
        <f>F40*0.5</f>
        <v>0.5</v>
      </c>
      <c r="I40" s="12"/>
      <c r="J40" s="3"/>
    </row>
    <row r="41" spans="1:75" ht="19.5" customHeight="1" x14ac:dyDescent="0.25">
      <c r="A41" s="170"/>
      <c r="B41" s="112"/>
      <c r="C41" s="112"/>
      <c r="D41" s="8" t="s">
        <v>8</v>
      </c>
      <c r="E41" s="20" t="s">
        <v>6</v>
      </c>
      <c r="F41" s="39">
        <v>2</v>
      </c>
      <c r="G41" s="20" t="s">
        <v>42</v>
      </c>
      <c r="H41" s="25">
        <f>F41*1</f>
        <v>2</v>
      </c>
      <c r="I41" s="12"/>
      <c r="J41" s="3"/>
    </row>
    <row r="42" spans="1:75" ht="19.5" customHeight="1" x14ac:dyDescent="0.25">
      <c r="A42" s="170"/>
      <c r="B42" s="112"/>
      <c r="C42" s="112"/>
      <c r="D42" s="8" t="s">
        <v>9</v>
      </c>
      <c r="E42" s="20" t="s">
        <v>6</v>
      </c>
      <c r="F42" s="39">
        <v>1</v>
      </c>
      <c r="G42" s="20" t="s">
        <v>43</v>
      </c>
      <c r="H42" s="25">
        <f>F42*2.5</f>
        <v>2.5</v>
      </c>
      <c r="I42" s="12"/>
      <c r="J42" s="3"/>
    </row>
    <row r="43" spans="1:75" ht="30" x14ac:dyDescent="0.25">
      <c r="A43" s="6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65">
        <v>21</v>
      </c>
      <c r="B44" s="112"/>
      <c r="C44" s="112"/>
      <c r="D44" s="13" t="s">
        <v>79</v>
      </c>
      <c r="E44" s="20" t="s">
        <v>10</v>
      </c>
      <c r="F44" s="39">
        <v>74</v>
      </c>
      <c r="G44" s="20" t="s">
        <v>46</v>
      </c>
      <c r="H44" s="25">
        <f>ROUND(F44*2/100,1)</f>
        <v>1.5</v>
      </c>
      <c r="I44" s="12"/>
      <c r="J44" s="3"/>
    </row>
    <row r="45" spans="1:75" ht="44.25" x14ac:dyDescent="0.25">
      <c r="A45" s="65">
        <v>22</v>
      </c>
      <c r="B45" s="112"/>
      <c r="C45" s="112"/>
      <c r="D45" s="13" t="s">
        <v>47</v>
      </c>
      <c r="E45" s="20" t="s">
        <v>48</v>
      </c>
      <c r="F45" s="39">
        <v>2</v>
      </c>
      <c r="G45" s="20" t="s">
        <v>49</v>
      </c>
      <c r="H45" s="25">
        <f>F45*1</f>
        <v>2</v>
      </c>
      <c r="I45" s="12"/>
      <c r="J45" s="3"/>
    </row>
    <row r="46" spans="1:75" ht="44.25" x14ac:dyDescent="0.25">
      <c r="A46" s="65">
        <v>23</v>
      </c>
      <c r="B46" s="112"/>
      <c r="C46" s="112"/>
      <c r="D46" s="13" t="s">
        <v>80</v>
      </c>
      <c r="E46" s="20" t="s">
        <v>14</v>
      </c>
      <c r="F46" s="39">
        <v>4</v>
      </c>
      <c r="G46" s="20" t="s">
        <v>50</v>
      </c>
      <c r="H46" s="25">
        <f>F46*0.5</f>
        <v>2</v>
      </c>
      <c r="I46" s="12"/>
      <c r="J46" s="3"/>
    </row>
    <row r="47" spans="1:75" ht="39.75" customHeight="1" thickBot="1" x14ac:dyDescent="0.3">
      <c r="A47" s="64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C21:C25"/>
    <mergeCell ref="B11:B18"/>
    <mergeCell ref="C16:C17"/>
    <mergeCell ref="A8:F8"/>
    <mergeCell ref="A4:B4"/>
    <mergeCell ref="D5:H5"/>
    <mergeCell ref="C11:C15"/>
    <mergeCell ref="A6:F6"/>
    <mergeCell ref="A7:F7"/>
    <mergeCell ref="A9:F9"/>
    <mergeCell ref="C10:D10"/>
    <mergeCell ref="D4:H4"/>
    <mergeCell ref="A5:B5"/>
    <mergeCell ref="D1:H3"/>
    <mergeCell ref="A2:B2"/>
    <mergeCell ref="A3:B3"/>
    <mergeCell ref="A1:C1"/>
    <mergeCell ref="B28:B47"/>
    <mergeCell ref="D39:H39"/>
    <mergeCell ref="A39:A42"/>
    <mergeCell ref="D34:H34"/>
    <mergeCell ref="C34:C47"/>
    <mergeCell ref="A34:A38"/>
    <mergeCell ref="D29:H29"/>
    <mergeCell ref="A29:A33"/>
    <mergeCell ref="C29:C33"/>
    <mergeCell ref="C26:C27"/>
    <mergeCell ref="B19:B27"/>
    <mergeCell ref="C19:C20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BW67"/>
  <sheetViews>
    <sheetView topLeftCell="A2" zoomScaleNormal="100" workbookViewId="0">
      <selection activeCell="F41" sqref="F41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63">
        <f>SUM(H11:H18)</f>
        <v>4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62">
        <f>SUM(H19:H27)</f>
        <v>10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61">
        <f>SUM(H28:H28,H30:H33,H35:H38,H40:H47)</f>
        <v>34.9</v>
      </c>
      <c r="D4" s="117" t="s">
        <v>124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60">
        <f>SUM(C2:C4)</f>
        <v>48.9</v>
      </c>
      <c r="D5" s="142" t="s">
        <v>123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1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3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2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1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5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>
        <v>1</v>
      </c>
      <c r="G25" s="20" t="s">
        <v>28</v>
      </c>
      <c r="H25" s="25">
        <f>IF(F25=1,1,0)</f>
        <v>1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20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20</v>
      </c>
      <c r="G30" s="20" t="s">
        <v>74</v>
      </c>
      <c r="H30" s="25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20</v>
      </c>
      <c r="G31" s="20" t="s">
        <v>75</v>
      </c>
      <c r="H31" s="25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20</v>
      </c>
      <c r="G32" s="20" t="s">
        <v>76</v>
      </c>
      <c r="H32" s="25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20</v>
      </c>
      <c r="G33" s="20" t="s">
        <v>77</v>
      </c>
      <c r="H33" s="25">
        <f>F33/$G$6*4</f>
        <v>4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1</v>
      </c>
      <c r="G37" s="20" t="s">
        <v>5</v>
      </c>
      <c r="H37" s="25">
        <f>IF(F37=1,2,0)</f>
        <v>2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6</v>
      </c>
      <c r="G40" s="20" t="s">
        <v>41</v>
      </c>
      <c r="H40" s="25">
        <f>F40*0.5</f>
        <v>3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4</v>
      </c>
      <c r="G41" s="20" t="s">
        <v>42</v>
      </c>
      <c r="H41" s="25">
        <f>F41*1</f>
        <v>4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>
        <v>1</v>
      </c>
      <c r="G42" s="20" t="s">
        <v>43</v>
      </c>
      <c r="H42" s="25">
        <f>F42*2.5</f>
        <v>2.5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>
        <v>45</v>
      </c>
      <c r="G44" s="20" t="s">
        <v>46</v>
      </c>
      <c r="H44" s="25">
        <f>ROUND(F44*2/100,1)</f>
        <v>0.9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>
        <v>2</v>
      </c>
      <c r="G45" s="20" t="s">
        <v>49</v>
      </c>
      <c r="H45" s="25">
        <f>F45*1</f>
        <v>2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>
        <v>2</v>
      </c>
      <c r="G46" s="20" t="s">
        <v>50</v>
      </c>
      <c r="H46" s="25">
        <f>F46*0.5</f>
        <v>1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>
        <v>0</v>
      </c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B19:B27"/>
    <mergeCell ref="C19:C20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34:A38"/>
    <mergeCell ref="C26:C2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BW67"/>
  <sheetViews>
    <sheetView topLeftCell="A34" zoomScaleNormal="100" workbookViewId="0">
      <selection activeCell="F27" sqref="F27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4.3181818181818183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7.5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13.272727272727273</v>
      </c>
      <c r="D4" s="117" t="s">
        <v>126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25.090909090909093</v>
      </c>
      <c r="D5" s="142" t="s">
        <v>125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22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5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1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/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>
        <v>17</v>
      </c>
      <c r="G17" s="20" t="s">
        <v>19</v>
      </c>
      <c r="H17" s="51">
        <f>F17/G6*3</f>
        <v>2.3181818181818183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5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1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/>
      <c r="G23" s="20" t="s">
        <v>11</v>
      </c>
      <c r="H23" s="25">
        <f>IF(F23=1,0.5,0)</f>
        <v>0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18</v>
      </c>
      <c r="G28" s="20" t="s">
        <v>36</v>
      </c>
      <c r="H28" s="51">
        <f>F28/G6*4</f>
        <v>3.2727272727272729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22</v>
      </c>
      <c r="G30" s="20" t="s">
        <v>74</v>
      </c>
      <c r="H30" s="25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22</v>
      </c>
      <c r="G31" s="20" t="s">
        <v>75</v>
      </c>
      <c r="H31" s="25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22</v>
      </c>
      <c r="G32" s="20" t="s">
        <v>76</v>
      </c>
      <c r="H32" s="25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25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>
        <v>1</v>
      </c>
      <c r="G46" s="20" t="s">
        <v>50</v>
      </c>
      <c r="H46" s="25">
        <f>F46*0.5</f>
        <v>0.5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algorithmName="SHA-512" hashValue="A3jWFgMsbG3i1/sCI+05udHCvX2n9I/KlFE3m3LibqJBbPpVF1T1Lryjr0ruNI2midiCbfEtcR1M5wOyvh46ig==" saltValue="6ZObIoSUG5Gk5wsA6UgRAw==" spinCount="100000" sheet="1" objects="1" scenarios="1" selectLockedCells="1"/>
  <mergeCells count="29">
    <mergeCell ref="B19:B27"/>
    <mergeCell ref="C19:C20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34:A38"/>
    <mergeCell ref="C26:C2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BW67"/>
  <sheetViews>
    <sheetView zoomScaleNormal="100" workbookViewId="0">
      <selection activeCell="F42" sqref="F42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63">
        <f>SUM(H11:H18)</f>
        <v>5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62">
        <f>SUM(H19:H27)</f>
        <v>8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61">
        <f>SUM(H28:H28,H30:H33,H35:H38,H40:H47)</f>
        <v>24.6</v>
      </c>
      <c r="D4" s="117" t="s">
        <v>128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60">
        <f>SUM(C2:C4)</f>
        <v>37.6</v>
      </c>
      <c r="D5" s="142" t="s">
        <v>127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10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4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6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6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>
        <v>1</v>
      </c>
      <c r="G15" s="20" t="s">
        <v>12</v>
      </c>
      <c r="H15" s="25">
        <f>IF(F15=1,1,0)</f>
        <v>1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4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12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/>
      <c r="G21" s="20" t="s">
        <v>63</v>
      </c>
      <c r="H21" s="25">
        <f>IF(F21=1,2,0)</f>
        <v>0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>
        <v>1</v>
      </c>
      <c r="G25" s="20" t="s">
        <v>28</v>
      </c>
      <c r="H25" s="25">
        <f>IF(F25=1,1,0)</f>
        <v>1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10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10</v>
      </c>
      <c r="G30" s="20" t="s">
        <v>74</v>
      </c>
      <c r="H30" s="25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10</v>
      </c>
      <c r="G31" s="20" t="s">
        <v>75</v>
      </c>
      <c r="H31" s="25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10</v>
      </c>
      <c r="G32" s="20" t="s">
        <v>76</v>
      </c>
      <c r="H32" s="25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10</v>
      </c>
      <c r="G33" s="20" t="s">
        <v>77</v>
      </c>
      <c r="H33" s="25">
        <f>F33/$G$6*4</f>
        <v>4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5</v>
      </c>
      <c r="G40" s="20" t="s">
        <v>41</v>
      </c>
      <c r="H40" s="25">
        <f>F40*0.5</f>
        <v>2.5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/>
      <c r="G41" s="20" t="s">
        <v>42</v>
      </c>
      <c r="H41" s="25">
        <f>F41*1</f>
        <v>0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>
        <v>1</v>
      </c>
      <c r="G42" s="20" t="s">
        <v>43</v>
      </c>
      <c r="H42" s="25">
        <f>F42*2.5</f>
        <v>2.5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>
        <v>6</v>
      </c>
      <c r="G44" s="20" t="s">
        <v>46</v>
      </c>
      <c r="H44" s="25">
        <f>ROUND(F44*2/100,1)</f>
        <v>0.1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>
        <v>2</v>
      </c>
      <c r="G46" s="20" t="s">
        <v>50</v>
      </c>
      <c r="H46" s="25">
        <f>F46*0.5</f>
        <v>1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B19:B27"/>
    <mergeCell ref="C19:C20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34:A38"/>
    <mergeCell ref="C26:C2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W67"/>
  <sheetViews>
    <sheetView workbookViewId="0">
      <selection activeCell="F11" sqref="F11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2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5.3571428571428577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11.6</v>
      </c>
      <c r="D4" s="117" t="s">
        <v>93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18.957142857142856</v>
      </c>
      <c r="D5" s="142" t="s">
        <v>94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7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0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1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37" t="s">
        <v>83</v>
      </c>
      <c r="F10" s="37" t="s">
        <v>0</v>
      </c>
      <c r="G10" s="37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 t="shared" ref="H11:H13" si="0"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/>
      <c r="G12" s="18" t="s">
        <v>12</v>
      </c>
      <c r="H12" s="25">
        <f t="shared" si="0"/>
        <v>0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 t="shared" si="0"/>
        <v>1</v>
      </c>
      <c r="I13" s="3"/>
    </row>
    <row r="14" spans="1:11" ht="22.5" customHeight="1" x14ac:dyDescent="0.25">
      <c r="A14" s="30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30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30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30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30">
        <v>8</v>
      </c>
      <c r="B18" s="124"/>
      <c r="C18" s="22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30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6</v>
      </c>
      <c r="G19" s="20" t="s">
        <v>61</v>
      </c>
      <c r="H19" s="51">
        <f>F19/G7*1</f>
        <v>0.8571428571428571</v>
      </c>
      <c r="I19" s="3"/>
    </row>
    <row r="20" spans="1:75" ht="71.25" customHeight="1" x14ac:dyDescent="0.25">
      <c r="A20" s="30">
        <v>10</v>
      </c>
      <c r="B20" s="112"/>
      <c r="C20" s="112"/>
      <c r="D20" s="8" t="s">
        <v>26</v>
      </c>
      <c r="E20" s="20" t="s">
        <v>53</v>
      </c>
      <c r="F20" s="24">
        <f>G8+G9</f>
        <v>1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30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30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 t="shared" ref="H22" si="1">IF(F22=1,1,0)</f>
        <v>1</v>
      </c>
      <c r="I22" s="3"/>
    </row>
    <row r="23" spans="1:75" ht="42" customHeight="1" x14ac:dyDescent="0.25">
      <c r="A23" s="30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30">
        <v>12</v>
      </c>
      <c r="B24" s="112"/>
      <c r="C24" s="112"/>
      <c r="D24" s="8" t="s">
        <v>66</v>
      </c>
      <c r="E24" s="20" t="s">
        <v>15</v>
      </c>
      <c r="F24" s="39"/>
      <c r="G24" s="20" t="s">
        <v>11</v>
      </c>
      <c r="H24" s="25">
        <f>IF(F24=1,0.5,0)</f>
        <v>0</v>
      </c>
      <c r="I24" s="3"/>
    </row>
    <row r="25" spans="1:75" ht="42" customHeight="1" x14ac:dyDescent="0.25">
      <c r="A25" s="30">
        <v>13</v>
      </c>
      <c r="B25" s="112"/>
      <c r="C25" s="112"/>
      <c r="D25" s="8" t="s">
        <v>27</v>
      </c>
      <c r="E25" s="20" t="s">
        <v>15</v>
      </c>
      <c r="F25" s="39">
        <v>1</v>
      </c>
      <c r="G25" s="20" t="s">
        <v>28</v>
      </c>
      <c r="H25" s="25">
        <f t="shared" ref="H25:H27" si="2">IF(F25=1,1,0)</f>
        <v>1</v>
      </c>
      <c r="I25" s="3"/>
    </row>
    <row r="26" spans="1:75" ht="41.25" customHeight="1" x14ac:dyDescent="0.25">
      <c r="A26" s="30">
        <v>14</v>
      </c>
      <c r="B26" s="112"/>
      <c r="C26" s="112" t="s">
        <v>30</v>
      </c>
      <c r="D26" s="8" t="s">
        <v>31</v>
      </c>
      <c r="E26" s="20" t="s">
        <v>15</v>
      </c>
      <c r="F26" s="39"/>
      <c r="G26" s="20" t="s">
        <v>33</v>
      </c>
      <c r="H26" s="25">
        <f>IF(F26=1,2,0)</f>
        <v>0</v>
      </c>
      <c r="I26" s="3"/>
    </row>
    <row r="27" spans="1:75" ht="55.5" customHeight="1" x14ac:dyDescent="0.25">
      <c r="A27" s="30">
        <v>15</v>
      </c>
      <c r="B27" s="112"/>
      <c r="C27" s="112"/>
      <c r="D27" s="8" t="s">
        <v>67</v>
      </c>
      <c r="E27" s="20" t="s">
        <v>32</v>
      </c>
      <c r="F27" s="39"/>
      <c r="G27" s="9" t="s">
        <v>24</v>
      </c>
      <c r="H27" s="25">
        <f t="shared" si="2"/>
        <v>0</v>
      </c>
      <c r="I27" s="19"/>
      <c r="J27" s="7"/>
      <c r="K27" s="7"/>
      <c r="L27" s="7"/>
    </row>
    <row r="28" spans="1:75" ht="131.25" customHeight="1" x14ac:dyDescent="0.25">
      <c r="A28" s="30">
        <v>16</v>
      </c>
      <c r="B28" s="112" t="s">
        <v>35</v>
      </c>
      <c r="C28" s="21" t="s">
        <v>34</v>
      </c>
      <c r="D28" s="8" t="s">
        <v>68</v>
      </c>
      <c r="E28" s="20" t="s">
        <v>53</v>
      </c>
      <c r="F28" s="39">
        <v>20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5</v>
      </c>
      <c r="G30" s="20" t="s">
        <v>74</v>
      </c>
      <c r="H30" s="51">
        <f>F30/$G$6*1</f>
        <v>0.25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8</v>
      </c>
      <c r="G31" s="20" t="s">
        <v>75</v>
      </c>
      <c r="H31" s="51">
        <f>F31/$G$6*2</f>
        <v>0.8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7</v>
      </c>
      <c r="G32" s="20" t="s">
        <v>76</v>
      </c>
      <c r="H32" s="51">
        <f>F32/$G$6*3</f>
        <v>1.0499999999999998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51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/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 t="shared" ref="H36" si="3"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30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 t="shared" ref="H43" si="4">IF(F43=1,1,0)</f>
        <v>1</v>
      </c>
      <c r="I43" s="12"/>
      <c r="J43" s="3"/>
    </row>
    <row r="44" spans="1:75" ht="45" x14ac:dyDescent="0.25">
      <c r="A44" s="30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30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30">
        <v>23</v>
      </c>
      <c r="B46" s="112"/>
      <c r="C46" s="112"/>
      <c r="D46" s="13" t="s">
        <v>80</v>
      </c>
      <c r="E46" s="20" t="s">
        <v>14</v>
      </c>
      <c r="F46" s="39">
        <v>1</v>
      </c>
      <c r="G46" s="20" t="s">
        <v>50</v>
      </c>
      <c r="H46" s="25">
        <f>F46*0.5</f>
        <v>0.5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2:B2"/>
    <mergeCell ref="A3:B3"/>
    <mergeCell ref="A6:F6"/>
    <mergeCell ref="A7:F7"/>
    <mergeCell ref="A8:F8"/>
    <mergeCell ref="A4:B4"/>
    <mergeCell ref="D5:H5"/>
    <mergeCell ref="D1:H3"/>
    <mergeCell ref="A34:A38"/>
    <mergeCell ref="C26:C27"/>
    <mergeCell ref="B19:B27"/>
    <mergeCell ref="C19:C20"/>
    <mergeCell ref="A39:A42"/>
    <mergeCell ref="D34:H34"/>
    <mergeCell ref="C34:C47"/>
    <mergeCell ref="A1:C1"/>
    <mergeCell ref="D4:H4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B28:B47"/>
    <mergeCell ref="D39:H39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BW67"/>
  <sheetViews>
    <sheetView zoomScaleNormal="100" workbookViewId="0">
      <selection sqref="A1:C1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4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9.8571428571428577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58.9</v>
      </c>
      <c r="D4" s="117" t="s">
        <v>130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72.757142857142853</v>
      </c>
      <c r="D5" s="142" t="s">
        <v>129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100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7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30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15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6</v>
      </c>
      <c r="G19" s="20" t="s">
        <v>61</v>
      </c>
      <c r="H19" s="51">
        <f>F19/G7*1</f>
        <v>0.8571428571428571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45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>
        <v>1</v>
      </c>
      <c r="G25" s="20" t="s">
        <v>28</v>
      </c>
      <c r="H25" s="25">
        <f>IF(F25=1,1,0)</f>
        <v>1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100</v>
      </c>
      <c r="G28" s="20" t="s">
        <v>36</v>
      </c>
      <c r="H28" s="51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100</v>
      </c>
      <c r="G30" s="20" t="s">
        <v>74</v>
      </c>
      <c r="H30" s="51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100</v>
      </c>
      <c r="G31" s="20" t="s">
        <v>75</v>
      </c>
      <c r="H31" s="51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100</v>
      </c>
      <c r="G32" s="20" t="s">
        <v>76</v>
      </c>
      <c r="H32" s="51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100</v>
      </c>
      <c r="G33" s="20" t="s">
        <v>77</v>
      </c>
      <c r="H33" s="51">
        <f>F33/$G$6*4</f>
        <v>4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1</v>
      </c>
      <c r="G37" s="20" t="s">
        <v>5</v>
      </c>
      <c r="H37" s="25">
        <f>IF(F37=1,2,0)</f>
        <v>2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22</v>
      </c>
      <c r="G40" s="20" t="s">
        <v>41</v>
      </c>
      <c r="H40" s="25">
        <f>F40*0.5</f>
        <v>11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5</v>
      </c>
      <c r="G41" s="20" t="s">
        <v>42</v>
      </c>
      <c r="H41" s="25">
        <f>F41*1</f>
        <v>5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>
        <v>1</v>
      </c>
      <c r="G42" s="20" t="s">
        <v>43</v>
      </c>
      <c r="H42" s="25">
        <f>F42*2.5</f>
        <v>2.5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>
        <v>70</v>
      </c>
      <c r="G44" s="20" t="s">
        <v>46</v>
      </c>
      <c r="H44" s="25">
        <f>ROUND(F44*2/100,1)</f>
        <v>1.4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>
        <v>3</v>
      </c>
      <c r="G45" s="20" t="s">
        <v>49</v>
      </c>
      <c r="H45" s="25">
        <f>F45*1</f>
        <v>3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>
        <v>29</v>
      </c>
      <c r="G46" s="20" t="s">
        <v>50</v>
      </c>
      <c r="H46" s="51">
        <f>F46*0.5</f>
        <v>14.5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selectLockedCells="1"/>
  <mergeCells count="29">
    <mergeCell ref="A9:F9"/>
    <mergeCell ref="C26:C27"/>
    <mergeCell ref="B19:B27"/>
    <mergeCell ref="C19:C20"/>
    <mergeCell ref="C10:D10"/>
    <mergeCell ref="C11:C15"/>
    <mergeCell ref="B11:B18"/>
    <mergeCell ref="C16:C17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BW67"/>
  <sheetViews>
    <sheetView topLeftCell="A7" workbookViewId="0">
      <selection activeCell="F14" sqref="F14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5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7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27.759999999999998</v>
      </c>
      <c r="D4" s="117" t="s">
        <v>132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39.76</v>
      </c>
      <c r="D5" s="142" t="s">
        <v>131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25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5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3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2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0</v>
      </c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0</v>
      </c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>
        <v>1</v>
      </c>
      <c r="G14" s="20" t="s">
        <v>5</v>
      </c>
      <c r="H14" s="25">
        <f>IF(F14=1,2,0)</f>
        <v>2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>
        <v>0</v>
      </c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>
        <v>0</v>
      </c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5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5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>
        <v>0</v>
      </c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0</v>
      </c>
      <c r="G26" s="20" t="s">
        <v>33</v>
      </c>
      <c r="H26" s="25">
        <f>IF(F26=1,2,0)</f>
        <v>0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25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25</v>
      </c>
      <c r="G30" s="20" t="s">
        <v>74</v>
      </c>
      <c r="H30" s="25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25</v>
      </c>
      <c r="G31" s="20" t="s">
        <v>75</v>
      </c>
      <c r="H31" s="25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25</v>
      </c>
      <c r="G32" s="20" t="s">
        <v>76</v>
      </c>
      <c r="H32" s="25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11</v>
      </c>
      <c r="G33" s="20" t="s">
        <v>77</v>
      </c>
      <c r="H33" s="51">
        <f>F33/$G$6*4</f>
        <v>1.76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/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2</v>
      </c>
      <c r="G41" s="20" t="s">
        <v>42</v>
      </c>
      <c r="H41" s="25">
        <f>F41*1</f>
        <v>2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>
        <v>0</v>
      </c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>
        <v>0</v>
      </c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>
        <v>20</v>
      </c>
      <c r="G46" s="20" t="s">
        <v>50</v>
      </c>
      <c r="H46" s="25">
        <f>F46*0.5</f>
        <v>10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>
        <v>0</v>
      </c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9:F9"/>
    <mergeCell ref="C26:C27"/>
    <mergeCell ref="B19:B27"/>
    <mergeCell ref="C19:C20"/>
    <mergeCell ref="C10:D10"/>
    <mergeCell ref="C11:C15"/>
    <mergeCell ref="B11:B18"/>
    <mergeCell ref="C16:C17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BW67"/>
  <sheetViews>
    <sheetView zoomScaleNormal="100" workbookViewId="0">
      <selection activeCell="D4" sqref="D4:H4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4.24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10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20.380000000000003</v>
      </c>
      <c r="D4" s="117" t="s">
        <v>173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34.620000000000005</v>
      </c>
      <c r="D5" s="142" t="s">
        <v>172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50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3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6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5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>
        <v>4</v>
      </c>
      <c r="G17" s="20" t="s">
        <v>19</v>
      </c>
      <c r="H17" s="51">
        <f>F17/G6*3</f>
        <v>0.24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3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11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>
        <v>1</v>
      </c>
      <c r="G25" s="20" t="s">
        <v>28</v>
      </c>
      <c r="H25" s="25">
        <f>IF(F25=1,1,0)</f>
        <v>1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50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50</v>
      </c>
      <c r="G30" s="20" t="s">
        <v>74</v>
      </c>
      <c r="H30" s="51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20</v>
      </c>
      <c r="G31" s="20" t="s">
        <v>75</v>
      </c>
      <c r="H31" s="51">
        <f>F31/$G$6*2</f>
        <v>0.8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42</v>
      </c>
      <c r="G32" s="20" t="s">
        <v>76</v>
      </c>
      <c r="H32" s="51">
        <f>F32/$G$6*3</f>
        <v>2.52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32</v>
      </c>
      <c r="G33" s="20" t="s">
        <v>77</v>
      </c>
      <c r="H33" s="51">
        <f>F33/$G$6*4</f>
        <v>2.56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1</v>
      </c>
      <c r="G37" s="20" t="s">
        <v>5</v>
      </c>
      <c r="H37" s="25">
        <f>IF(F37=1,2,0)</f>
        <v>2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1</v>
      </c>
      <c r="G40" s="20" t="s">
        <v>41</v>
      </c>
      <c r="H40" s="25">
        <f>F40*0.5</f>
        <v>0.5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2</v>
      </c>
      <c r="G41" s="20" t="s">
        <v>42</v>
      </c>
      <c r="H41" s="25">
        <f>F41*1</f>
        <v>2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>
        <v>24</v>
      </c>
      <c r="G44" s="20" t="s">
        <v>46</v>
      </c>
      <c r="H44" s="25">
        <f>ROUND(F44*2/100,1)</f>
        <v>0.5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>
        <v>3</v>
      </c>
      <c r="G45" s="20" t="s">
        <v>49</v>
      </c>
      <c r="H45" s="25">
        <f>F45*1</f>
        <v>3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algorithmName="SHA-512" hashValue="ejTuEKfMeXLCErSTaVIXV6LcNz32xSc8vua6wiPqHzGb6RMxtJ91qyRl703/aJOGVR8zZo2RtRywLOZd/CgBIw==" saltValue="O61Zh0wEhenG6/nKLesK0A==" spinCount="100000" sheet="1" objects="1" scenarios="1" selectLockedCells="1"/>
  <mergeCells count="29"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BW67"/>
  <sheetViews>
    <sheetView workbookViewId="0">
      <selection activeCell="F30" sqref="F30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1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4.833333333333333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8.7142857142857135</v>
      </c>
      <c r="D4" s="117" t="s">
        <v>134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14.547619047619047</v>
      </c>
      <c r="D5" s="142" t="s">
        <v>133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14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3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5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1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/>
      <c r="G18" s="9" t="s">
        <v>24</v>
      </c>
      <c r="H18" s="25">
        <f>IF(F18=1,1,0)+IF(F18=2,2,0)</f>
        <v>0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1</v>
      </c>
      <c r="G19" s="20" t="s">
        <v>61</v>
      </c>
      <c r="H19" s="51">
        <f>F19/G7*1</f>
        <v>0.33333333333333331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6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/>
      <c r="G23" s="20" t="s">
        <v>11</v>
      </c>
      <c r="H23" s="25">
        <f>IF(F23=1,0.5,0)</f>
        <v>0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/>
      <c r="G26" s="20" t="s">
        <v>33</v>
      </c>
      <c r="H26" s="25">
        <f>IF(F26=1,2,0)</f>
        <v>0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/>
      <c r="G27" s="9" t="s">
        <v>24</v>
      </c>
      <c r="H27" s="25">
        <f>IF(F27=1,1,0)</f>
        <v>0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14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0</v>
      </c>
      <c r="G30" s="20" t="s">
        <v>74</v>
      </c>
      <c r="H30" s="51">
        <f>F30/$G$6*1</f>
        <v>0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4</v>
      </c>
      <c r="G31" s="20" t="s">
        <v>75</v>
      </c>
      <c r="H31" s="51">
        <f>F31/$G$6*2</f>
        <v>0.5714285714285714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10</v>
      </c>
      <c r="G32" s="20" t="s">
        <v>76</v>
      </c>
      <c r="H32" s="51">
        <f>F32/$G$6*3</f>
        <v>2.1428571428571428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51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/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9:F9"/>
    <mergeCell ref="C26:C27"/>
    <mergeCell ref="B19:B27"/>
    <mergeCell ref="C19:C20"/>
    <mergeCell ref="C10:D10"/>
    <mergeCell ref="C11:C15"/>
    <mergeCell ref="B11:B18"/>
    <mergeCell ref="C16:C1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BW67"/>
  <sheetViews>
    <sheetView topLeftCell="A2" workbookViewId="0">
      <selection activeCell="F13" sqref="F13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2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3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10.473333333333333</v>
      </c>
      <c r="D4" s="117" t="s">
        <v>136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15.473333333333333</v>
      </c>
      <c r="D5" s="142" t="s">
        <v>135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75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5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3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0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0</v>
      </c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0</v>
      </c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>
        <v>0</v>
      </c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>
        <v>0</v>
      </c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>
        <v>0</v>
      </c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>
        <v>0</v>
      </c>
      <c r="G17" s="20" t="s">
        <v>19</v>
      </c>
      <c r="H17" s="25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5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3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0</v>
      </c>
      <c r="G21" s="20" t="s">
        <v>63</v>
      </c>
      <c r="H21" s="25">
        <f>IF(F21=1,2,0)</f>
        <v>0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>
        <v>0</v>
      </c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0</v>
      </c>
      <c r="G26" s="20" t="s">
        <v>33</v>
      </c>
      <c r="H26" s="25">
        <f>IF(F26=1,2,0)</f>
        <v>0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>
        <v>0</v>
      </c>
      <c r="G27" s="9" t="s">
        <v>24</v>
      </c>
      <c r="H27" s="25">
        <f>IF(F27=1,1,0)</f>
        <v>0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75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54</v>
      </c>
      <c r="G30" s="20" t="s">
        <v>74</v>
      </c>
      <c r="H30" s="51">
        <f>F30/$G$6*1</f>
        <v>0.72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14</v>
      </c>
      <c r="G31" s="20" t="s">
        <v>75</v>
      </c>
      <c r="H31" s="51">
        <f>F31/$G$6*2</f>
        <v>0.37333333333333335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7</v>
      </c>
      <c r="G32" s="20" t="s">
        <v>76</v>
      </c>
      <c r="H32" s="51">
        <f>F32/$G$6*3</f>
        <v>0.28000000000000003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0</v>
      </c>
      <c r="G33" s="20" t="s">
        <v>77</v>
      </c>
      <c r="H33" s="25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0</v>
      </c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1</v>
      </c>
      <c r="G37" s="20" t="s">
        <v>5</v>
      </c>
      <c r="H37" s="25">
        <f>IF(F37=1,2,0)</f>
        <v>2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0</v>
      </c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0</v>
      </c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>
        <v>0</v>
      </c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>
        <v>3</v>
      </c>
      <c r="G44" s="20" t="s">
        <v>46</v>
      </c>
      <c r="H44" s="25">
        <f>ROUND(F44*2/100,1)</f>
        <v>0.1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>
        <v>0</v>
      </c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>
        <v>0</v>
      </c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>
        <v>0</v>
      </c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9:F9"/>
    <mergeCell ref="C26:C27"/>
    <mergeCell ref="B19:B27"/>
    <mergeCell ref="C19:C20"/>
    <mergeCell ref="C10:D10"/>
    <mergeCell ref="C11:C15"/>
    <mergeCell ref="B11:B18"/>
    <mergeCell ref="C16:C1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BW67"/>
  <sheetViews>
    <sheetView workbookViewId="0">
      <selection activeCell="D5" sqref="D5:H5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5.7241379310344831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9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12.924137931034483</v>
      </c>
      <c r="D4" s="117" t="s">
        <v>138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27.648275862068967</v>
      </c>
      <c r="D5" s="142" t="s">
        <v>137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29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4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1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3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0</v>
      </c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>
        <v>1</v>
      </c>
      <c r="G14" s="20" t="s">
        <v>5</v>
      </c>
      <c r="H14" s="25">
        <f>IF(F14=1,2,0)</f>
        <v>2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>
        <v>0</v>
      </c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>
        <v>0</v>
      </c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>
        <v>7</v>
      </c>
      <c r="G17" s="20" t="s">
        <v>19</v>
      </c>
      <c r="H17" s="51">
        <f>F17/G6*3</f>
        <v>0.72413793103448276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4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4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>
        <v>0</v>
      </c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29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0</v>
      </c>
      <c r="G30" s="20" t="s">
        <v>74</v>
      </c>
      <c r="H30" s="51">
        <f>F30/$G$6*1</f>
        <v>0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8</v>
      </c>
      <c r="G31" s="20" t="s">
        <v>75</v>
      </c>
      <c r="H31" s="51">
        <f>F31/$G$6*2</f>
        <v>0.55172413793103448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21</v>
      </c>
      <c r="G32" s="20" t="s">
        <v>76</v>
      </c>
      <c r="H32" s="51">
        <f>F32/$G$6*3</f>
        <v>2.1724137931034484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0</v>
      </c>
      <c r="G33" s="20" t="s">
        <v>77</v>
      </c>
      <c r="H33" s="51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0</v>
      </c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0</v>
      </c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0</v>
      </c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1</v>
      </c>
      <c r="G40" s="20" t="s">
        <v>41</v>
      </c>
      <c r="H40" s="25">
        <f>F40*0.5</f>
        <v>0.5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>
        <v>10</v>
      </c>
      <c r="G44" s="20" t="s">
        <v>46</v>
      </c>
      <c r="H44" s="25">
        <f>ROUND(F44*2/100,1)</f>
        <v>0.2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>
        <v>1</v>
      </c>
      <c r="G45" s="20" t="s">
        <v>49</v>
      </c>
      <c r="H45" s="25">
        <f>F45*1</f>
        <v>1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>
        <v>3</v>
      </c>
      <c r="G46" s="20" t="s">
        <v>50</v>
      </c>
      <c r="H46" s="25">
        <f>F46*0.5</f>
        <v>1.5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>
        <v>0</v>
      </c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9:F9"/>
    <mergeCell ref="C26:C27"/>
    <mergeCell ref="B19:B27"/>
    <mergeCell ref="C19:C20"/>
    <mergeCell ref="C10:D10"/>
    <mergeCell ref="C11:C15"/>
    <mergeCell ref="B11:B18"/>
    <mergeCell ref="C16:C1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BW67"/>
  <sheetViews>
    <sheetView zoomScaleNormal="100" workbookViewId="0">
      <selection activeCell="F33" sqref="F33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63">
        <f>SUM(H11:H18)</f>
        <v>3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62">
        <f>SUM(H19:H27)</f>
        <v>7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61">
        <f>SUM(H28:H28,H30:H33,H35:H38,H40:H47)</f>
        <v>11.1</v>
      </c>
      <c r="D4" s="117" t="s">
        <v>140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60">
        <f>SUM(C2:C4)</f>
        <v>21.1</v>
      </c>
      <c r="D5" s="142" t="s">
        <v>139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2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1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2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0</v>
      </c>
      <c r="G19" s="20" t="s">
        <v>61</v>
      </c>
      <c r="H19" s="25">
        <f>F19/G7*1</f>
        <v>0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3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/>
      <c r="G27" s="9" t="s">
        <v>24</v>
      </c>
      <c r="H27" s="25">
        <f>IF(F27=1,1,0)</f>
        <v>0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20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16</v>
      </c>
      <c r="G30" s="20" t="s">
        <v>74</v>
      </c>
      <c r="H30" s="25">
        <f>F30/$G$6*1</f>
        <v>0.8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5</v>
      </c>
      <c r="G31" s="20" t="s">
        <v>75</v>
      </c>
      <c r="H31" s="25">
        <f>F31/$G$6*2</f>
        <v>0.5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6</v>
      </c>
      <c r="G32" s="20" t="s">
        <v>76</v>
      </c>
      <c r="H32" s="25">
        <f>F32/$G$6*3</f>
        <v>0.89999999999999991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7</v>
      </c>
      <c r="G33" s="20" t="s">
        <v>77</v>
      </c>
      <c r="H33" s="25">
        <f>F33/$G$6*4</f>
        <v>1.4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9:F9"/>
    <mergeCell ref="C26:C27"/>
    <mergeCell ref="B19:B27"/>
    <mergeCell ref="C19:C20"/>
    <mergeCell ref="C10:D10"/>
    <mergeCell ref="C11:C15"/>
    <mergeCell ref="B11:B18"/>
    <mergeCell ref="C16:C1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BW67"/>
  <sheetViews>
    <sheetView topLeftCell="A19" zoomScaleNormal="100" workbookViewId="0">
      <selection activeCell="F21" sqref="F21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3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7.75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9.5</v>
      </c>
      <c r="D4" s="117" t="s">
        <v>142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20.25</v>
      </c>
      <c r="D5" s="142" t="s">
        <v>141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30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4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4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1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3</v>
      </c>
      <c r="G19" s="20" t="s">
        <v>61</v>
      </c>
      <c r="H19" s="51">
        <f>F19/G7*1</f>
        <v>0.75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5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/>
      <c r="G27" s="9" t="s">
        <v>24</v>
      </c>
      <c r="H27" s="25">
        <f>IF(F27=1,1,0)</f>
        <v>0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30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30</v>
      </c>
      <c r="G30" s="20" t="s">
        <v>74</v>
      </c>
      <c r="H30" s="25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/>
      <c r="G31" s="20" t="s">
        <v>75</v>
      </c>
      <c r="H31" s="25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10</v>
      </c>
      <c r="G32" s="20" t="s">
        <v>76</v>
      </c>
      <c r="H32" s="25">
        <f>F32/$G$6*3</f>
        <v>1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25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/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2</v>
      </c>
      <c r="G41" s="20" t="s">
        <v>42</v>
      </c>
      <c r="H41" s="25">
        <f>F41*1</f>
        <v>2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>
        <v>1</v>
      </c>
      <c r="G46" s="20" t="s">
        <v>50</v>
      </c>
      <c r="H46" s="25">
        <f>F46*0.5</f>
        <v>0.5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BW67"/>
  <sheetViews>
    <sheetView zoomScaleNormal="100" workbookViewId="0">
      <selection activeCell="G9" sqref="G9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6.5783132530120483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8.5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33.612048192771084</v>
      </c>
      <c r="D4" s="117" t="s">
        <v>144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48.690361445783132</v>
      </c>
      <c r="D5" s="142" t="s">
        <v>143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83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5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4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1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>
        <v>1</v>
      </c>
      <c r="G14" s="20" t="s">
        <v>5</v>
      </c>
      <c r="H14" s="25">
        <f>IF(F14=1,2,0)</f>
        <v>2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>
        <v>16</v>
      </c>
      <c r="G17" s="20" t="s">
        <v>19</v>
      </c>
      <c r="H17" s="51">
        <f>F17/G6*3</f>
        <v>0.57831325301204828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5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5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/>
      <c r="G23" s="20" t="s">
        <v>11</v>
      </c>
      <c r="H23" s="25">
        <f>IF(F23=1,0.5,0)</f>
        <v>0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>
        <v>1</v>
      </c>
      <c r="G25" s="20" t="s">
        <v>28</v>
      </c>
      <c r="H25" s="25">
        <f>IF(F25=1,1,0)</f>
        <v>1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/>
      <c r="G27" s="9" t="s">
        <v>24</v>
      </c>
      <c r="H27" s="25">
        <f>IF(F27=1,1,0)</f>
        <v>0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83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83</v>
      </c>
      <c r="G30" s="20" t="s">
        <v>74</v>
      </c>
      <c r="H30" s="51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79</v>
      </c>
      <c r="G31" s="20" t="s">
        <v>75</v>
      </c>
      <c r="H31" s="51">
        <f>F31/$G$6*2</f>
        <v>1.9036144578313252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83</v>
      </c>
      <c r="G32" s="20" t="s">
        <v>76</v>
      </c>
      <c r="H32" s="51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23</v>
      </c>
      <c r="G33" s="20" t="s">
        <v>77</v>
      </c>
      <c r="H33" s="51">
        <f>F33/$G$6*4</f>
        <v>1.1084337349397591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1</v>
      </c>
      <c r="G37" s="20" t="s">
        <v>5</v>
      </c>
      <c r="H37" s="25">
        <f>IF(F37=1,2,0)</f>
        <v>2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1</v>
      </c>
      <c r="G40" s="20" t="s">
        <v>41</v>
      </c>
      <c r="H40" s="25">
        <f>F40*0.5</f>
        <v>0.5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3</v>
      </c>
      <c r="G41" s="20" t="s">
        <v>42</v>
      </c>
      <c r="H41" s="25">
        <f>F41*1</f>
        <v>3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>
        <v>28</v>
      </c>
      <c r="G44" s="20" t="s">
        <v>46</v>
      </c>
      <c r="H44" s="25">
        <f>ROUND(F44*2/100,1)</f>
        <v>0.6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>
        <v>1</v>
      </c>
      <c r="G45" s="20" t="s">
        <v>49</v>
      </c>
      <c r="H45" s="25">
        <f>F45*1</f>
        <v>1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>
        <v>20</v>
      </c>
      <c r="G46" s="20" t="s">
        <v>50</v>
      </c>
      <c r="H46" s="25">
        <f>F46*0.5</f>
        <v>10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BW67"/>
  <sheetViews>
    <sheetView workbookViewId="0">
      <selection activeCell="F11" sqref="F11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6.3529411764705879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8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14.441176470588236</v>
      </c>
      <c r="D4" s="117" t="s">
        <v>146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28.794117647058822</v>
      </c>
      <c r="D5" s="142" t="s">
        <v>145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85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2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4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1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1</v>
      </c>
      <c r="G11" s="18" t="s">
        <v>18</v>
      </c>
      <c r="H11" s="34">
        <f>IF(F11=1,1,0)</f>
        <v>1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>
        <v>1</v>
      </c>
      <c r="G14" s="20" t="s">
        <v>5</v>
      </c>
      <c r="H14" s="25">
        <f>IF(F14=1,2,0)</f>
        <v>2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>
        <v>10</v>
      </c>
      <c r="G17" s="20" t="s">
        <v>19</v>
      </c>
      <c r="H17" s="51">
        <f>F17/G6*3</f>
        <v>0.3529411764705882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2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5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/>
      <c r="G27" s="9" t="s">
        <v>24</v>
      </c>
      <c r="H27" s="25">
        <f>IF(F27=1,1,0)</f>
        <v>0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51</v>
      </c>
      <c r="G28" s="20" t="s">
        <v>36</v>
      </c>
      <c r="H28" s="51">
        <f>F28/G6*4</f>
        <v>2.4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26</v>
      </c>
      <c r="G30" s="20" t="s">
        <v>74</v>
      </c>
      <c r="H30" s="51">
        <f>F30/$G$6*1</f>
        <v>0.30588235294117649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56</v>
      </c>
      <c r="G31" s="20" t="s">
        <v>75</v>
      </c>
      <c r="H31" s="51">
        <f>F31/$G$6*2</f>
        <v>1.3176470588235294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22</v>
      </c>
      <c r="G32" s="20" t="s">
        <v>76</v>
      </c>
      <c r="H32" s="51">
        <f>F32/$G$6*3</f>
        <v>0.77647058823529425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3</v>
      </c>
      <c r="G33" s="20" t="s">
        <v>77</v>
      </c>
      <c r="H33" s="51">
        <f>F33/$G$6*4</f>
        <v>0.14117647058823529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1</v>
      </c>
      <c r="G40" s="20" t="s">
        <v>41</v>
      </c>
      <c r="H40" s="25">
        <f>F40*0.5</f>
        <v>0.5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>
        <v>7</v>
      </c>
      <c r="G46" s="20" t="s">
        <v>50</v>
      </c>
      <c r="H46" s="25">
        <f>F46*0.5</f>
        <v>3.5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9:F9"/>
    <mergeCell ref="C26:C27"/>
    <mergeCell ref="B19:B27"/>
    <mergeCell ref="C19:C20"/>
    <mergeCell ref="C10:D10"/>
    <mergeCell ref="C11:C15"/>
    <mergeCell ref="B11:B18"/>
    <mergeCell ref="C16:C1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W67"/>
  <sheetViews>
    <sheetView zoomScaleNormal="100" workbookViewId="0">
      <selection activeCell="H30" sqref="H30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2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5.7142857142857144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9.0333333333333332</v>
      </c>
      <c r="D4" s="117" t="s">
        <v>96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16.747619047619047</v>
      </c>
      <c r="D5" s="142" t="s">
        <v>95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30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7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3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0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0</v>
      </c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0</v>
      </c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>
        <v>0</v>
      </c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>
        <v>0</v>
      </c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>
        <v>0</v>
      </c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>
        <v>0</v>
      </c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5</v>
      </c>
      <c r="G19" s="20" t="s">
        <v>61</v>
      </c>
      <c r="H19" s="51">
        <f>F19/G7*1</f>
        <v>0.7142857142857143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3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0</v>
      </c>
      <c r="G21" s="20" t="s">
        <v>63</v>
      </c>
      <c r="H21" s="25">
        <f>IF(F21=1,2,0)</f>
        <v>0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>
        <v>0</v>
      </c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30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22</v>
      </c>
      <c r="G30" s="20" t="s">
        <v>74</v>
      </c>
      <c r="H30" s="51">
        <f>F30/$G$6*1</f>
        <v>0.73333333333333328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0</v>
      </c>
      <c r="G31" s="20" t="s">
        <v>75</v>
      </c>
      <c r="H31" s="25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8</v>
      </c>
      <c r="G32" s="20" t="s">
        <v>76</v>
      </c>
      <c r="H32" s="25">
        <f>F32/$G$6*3</f>
        <v>0.8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0</v>
      </c>
      <c r="G33" s="20" t="s">
        <v>77</v>
      </c>
      <c r="H33" s="25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0</v>
      </c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0</v>
      </c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0</v>
      </c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0</v>
      </c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2</v>
      </c>
      <c r="G41" s="20" t="s">
        <v>42</v>
      </c>
      <c r="H41" s="25">
        <f>F41*1</f>
        <v>2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>
        <v>0</v>
      </c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>
        <v>0</v>
      </c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>
        <v>0</v>
      </c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>
        <v>0</v>
      </c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>
        <v>0</v>
      </c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selectLockedCells="1"/>
  <mergeCells count="29">
    <mergeCell ref="B19:B27"/>
    <mergeCell ref="C19:C20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34:A38"/>
    <mergeCell ref="C26:C2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BW67"/>
  <sheetViews>
    <sheetView workbookViewId="0">
      <selection activeCell="F46" sqref="F46"/>
    </sheetView>
  </sheetViews>
  <sheetFormatPr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67" t="s">
        <v>13</v>
      </c>
      <c r="B1" s="168"/>
      <c r="C1" s="169"/>
      <c r="D1" s="154" t="s">
        <v>91</v>
      </c>
      <c r="E1" s="155"/>
      <c r="F1" s="155"/>
      <c r="G1" s="155"/>
      <c r="H1" s="156"/>
      <c r="I1" s="1"/>
      <c r="J1" s="1"/>
      <c r="K1" s="1"/>
    </row>
    <row r="2" spans="1:11" x14ac:dyDescent="0.25">
      <c r="A2" s="163" t="s">
        <v>86</v>
      </c>
      <c r="B2" s="164"/>
      <c r="C2" s="76">
        <f>SUM(H11:H18)</f>
        <v>3</v>
      </c>
      <c r="D2" s="157"/>
      <c r="E2" s="158"/>
      <c r="F2" s="158"/>
      <c r="G2" s="158"/>
      <c r="H2" s="159"/>
      <c r="I2" s="3"/>
      <c r="J2" s="1"/>
      <c r="K2" s="1"/>
    </row>
    <row r="3" spans="1:11" x14ac:dyDescent="0.25">
      <c r="A3" s="165" t="s">
        <v>87</v>
      </c>
      <c r="B3" s="166"/>
      <c r="C3" s="75">
        <f>SUM(H19:H27)</f>
        <v>7.5</v>
      </c>
      <c r="D3" s="160"/>
      <c r="E3" s="161"/>
      <c r="F3" s="161"/>
      <c r="G3" s="161"/>
      <c r="H3" s="162"/>
      <c r="I3" s="1"/>
      <c r="J3" s="1"/>
      <c r="K3" s="1"/>
    </row>
    <row r="4" spans="1:11" ht="16.5" thickBot="1" x14ac:dyDescent="0.3">
      <c r="A4" s="171" t="s">
        <v>88</v>
      </c>
      <c r="B4" s="172"/>
      <c r="C4" s="74">
        <f>SUM(H28:H28,H30:H33,H35:H38,H40:H47)</f>
        <v>10.227272727272727</v>
      </c>
      <c r="D4" s="117" t="s">
        <v>254</v>
      </c>
      <c r="E4" s="118"/>
      <c r="F4" s="118"/>
      <c r="G4" s="118"/>
      <c r="H4" s="119"/>
      <c r="I4" s="4"/>
    </row>
    <row r="5" spans="1:11" ht="16.5" thickBot="1" x14ac:dyDescent="0.3">
      <c r="A5" s="174" t="s">
        <v>54</v>
      </c>
      <c r="B5" s="175"/>
      <c r="C5" s="73">
        <f>SUM(C2:C4)</f>
        <v>20.727272727272727</v>
      </c>
      <c r="D5" s="142" t="s">
        <v>167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22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2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3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/>
      <c r="H9" s="6" t="s">
        <v>4</v>
      </c>
      <c r="I9" s="3"/>
    </row>
    <row r="10" spans="1:11" s="7" customFormat="1" ht="62.25" customHeight="1" x14ac:dyDescent="0.2">
      <c r="A10" s="72" t="s">
        <v>3</v>
      </c>
      <c r="B10" s="71" t="s">
        <v>81</v>
      </c>
      <c r="C10" s="173" t="s">
        <v>82</v>
      </c>
      <c r="D10" s="173"/>
      <c r="E10" s="79" t="s">
        <v>83</v>
      </c>
      <c r="F10" s="79" t="s">
        <v>0</v>
      </c>
      <c r="G10" s="79" t="s">
        <v>1</v>
      </c>
      <c r="H10" s="69" t="s">
        <v>2</v>
      </c>
      <c r="I10" s="19"/>
    </row>
    <row r="11" spans="1:11" ht="33.75" customHeight="1" x14ac:dyDescent="0.25">
      <c r="A11" s="67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68">
        <v>1</v>
      </c>
      <c r="G11" s="18" t="s">
        <v>18</v>
      </c>
      <c r="H11" s="34">
        <f>IF(F11=1,1,0)</f>
        <v>1</v>
      </c>
      <c r="I11" s="3"/>
    </row>
    <row r="12" spans="1:11" ht="33.75" customHeight="1" x14ac:dyDescent="0.25">
      <c r="A12" s="67">
        <v>2</v>
      </c>
      <c r="B12" s="124"/>
      <c r="C12" s="131"/>
      <c r="D12" s="8" t="s">
        <v>70</v>
      </c>
      <c r="E12" s="23" t="s">
        <v>17</v>
      </c>
      <c r="F12" s="39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67">
        <v>3</v>
      </c>
      <c r="B13" s="124"/>
      <c r="C13" s="131"/>
      <c r="D13" s="8" t="s">
        <v>71</v>
      </c>
      <c r="E13" s="23" t="s">
        <v>17</v>
      </c>
      <c r="F13" s="39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80">
        <v>4</v>
      </c>
      <c r="B14" s="124"/>
      <c r="C14" s="131"/>
      <c r="D14" s="8" t="s">
        <v>72</v>
      </c>
      <c r="E14" s="20" t="s">
        <v>15</v>
      </c>
      <c r="F14" s="66"/>
      <c r="G14" s="20" t="s">
        <v>5</v>
      </c>
      <c r="H14" s="25">
        <f>IF(F14=1,2,0)</f>
        <v>0</v>
      </c>
      <c r="I14" s="3"/>
    </row>
    <row r="15" spans="1:11" ht="30" x14ac:dyDescent="0.25">
      <c r="A15" s="80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80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80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80">
        <v>8</v>
      </c>
      <c r="B18" s="124"/>
      <c r="C18" s="7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80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39">
        <v>1</v>
      </c>
      <c r="G19" s="20" t="s">
        <v>61</v>
      </c>
      <c r="H19" s="25">
        <f>F19/G7*1</f>
        <v>0.5</v>
      </c>
      <c r="I19" s="3"/>
    </row>
    <row r="20" spans="1:75" ht="71.25" customHeight="1" x14ac:dyDescent="0.25">
      <c r="A20" s="80">
        <v>10</v>
      </c>
      <c r="B20" s="112"/>
      <c r="C20" s="112"/>
      <c r="D20" s="8" t="s">
        <v>26</v>
      </c>
      <c r="E20" s="20" t="s">
        <v>53</v>
      </c>
      <c r="F20" s="24">
        <f>G8+G9</f>
        <v>3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80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80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80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80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80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80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80">
        <v>15</v>
      </c>
      <c r="B27" s="112"/>
      <c r="C27" s="112"/>
      <c r="D27" s="8" t="s">
        <v>67</v>
      </c>
      <c r="E27" s="20" t="s">
        <v>32</v>
      </c>
      <c r="F27" s="39"/>
      <c r="G27" s="9" t="s">
        <v>24</v>
      </c>
      <c r="H27" s="25">
        <f>IF(F27=1,1,0)</f>
        <v>0</v>
      </c>
      <c r="I27" s="19"/>
      <c r="J27" s="7"/>
      <c r="K27" s="7"/>
      <c r="L27" s="7"/>
    </row>
    <row r="28" spans="1:75" ht="131.25" customHeight="1" x14ac:dyDescent="0.25">
      <c r="A28" s="80">
        <v>16</v>
      </c>
      <c r="B28" s="112" t="s">
        <v>35</v>
      </c>
      <c r="C28" s="77" t="s">
        <v>34</v>
      </c>
      <c r="D28" s="8" t="s">
        <v>68</v>
      </c>
      <c r="E28" s="20" t="s">
        <v>53</v>
      </c>
      <c r="F28" s="39">
        <v>22</v>
      </c>
      <c r="G28" s="20" t="s">
        <v>36</v>
      </c>
      <c r="H28" s="25">
        <f>F28/G6*4</f>
        <v>4</v>
      </c>
      <c r="I28" s="3"/>
    </row>
    <row r="29" spans="1:75" x14ac:dyDescent="0.25">
      <c r="A29" s="170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70"/>
      <c r="B30" s="112"/>
      <c r="C30" s="112"/>
      <c r="D30" s="8" t="s">
        <v>38</v>
      </c>
      <c r="E30" s="20" t="s">
        <v>53</v>
      </c>
      <c r="F30" s="39">
        <v>22</v>
      </c>
      <c r="G30" s="20" t="s">
        <v>74</v>
      </c>
      <c r="H30" s="51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70"/>
      <c r="B31" s="112"/>
      <c r="C31" s="112"/>
      <c r="D31" s="8" t="s">
        <v>7</v>
      </c>
      <c r="E31" s="20" t="s">
        <v>53</v>
      </c>
      <c r="F31" s="39">
        <v>13</v>
      </c>
      <c r="G31" s="20" t="s">
        <v>75</v>
      </c>
      <c r="H31" s="51">
        <f>F31/$G$6*2</f>
        <v>1.1818181818181819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70"/>
      <c r="B32" s="112"/>
      <c r="C32" s="112"/>
      <c r="D32" s="8" t="s">
        <v>8</v>
      </c>
      <c r="E32" s="20" t="s">
        <v>53</v>
      </c>
      <c r="F32" s="39">
        <v>4</v>
      </c>
      <c r="G32" s="20" t="s">
        <v>76</v>
      </c>
      <c r="H32" s="51">
        <f>F32/$G$6*3</f>
        <v>0.54545454545454541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70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51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70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70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70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70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70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70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70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70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70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80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80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80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80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64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D39:H39"/>
    <mergeCell ref="A39:A42"/>
    <mergeCell ref="D34:H34"/>
    <mergeCell ref="C34:C47"/>
    <mergeCell ref="A29:A33"/>
    <mergeCell ref="A6:F6"/>
    <mergeCell ref="A7:F7"/>
    <mergeCell ref="A34:A38"/>
    <mergeCell ref="C26:C27"/>
    <mergeCell ref="B19:B27"/>
    <mergeCell ref="C19:C20"/>
    <mergeCell ref="A8:F8"/>
    <mergeCell ref="D29:H29"/>
    <mergeCell ref="C21:C25"/>
    <mergeCell ref="B11:B18"/>
    <mergeCell ref="C16:C17"/>
    <mergeCell ref="A9:F9"/>
    <mergeCell ref="C10:D10"/>
    <mergeCell ref="C11:C15"/>
    <mergeCell ref="C29:C33"/>
    <mergeCell ref="B28:B47"/>
    <mergeCell ref="A1:C1"/>
    <mergeCell ref="D4:H4"/>
    <mergeCell ref="A5:B5"/>
    <mergeCell ref="D1:H3"/>
    <mergeCell ref="A2:B2"/>
    <mergeCell ref="A3:B3"/>
    <mergeCell ref="A4:B4"/>
    <mergeCell ref="D5:H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BW67"/>
  <sheetViews>
    <sheetView workbookViewId="0">
      <selection activeCell="D4" sqref="D4:H4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3.5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5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10.55</v>
      </c>
      <c r="D4" s="117" t="s">
        <v>148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19.05</v>
      </c>
      <c r="D5" s="142" t="s">
        <v>147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5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1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0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>
        <v>10</v>
      </c>
      <c r="G17" s="20" t="s">
        <v>19</v>
      </c>
      <c r="H17" s="25">
        <f>F17/G6*3</f>
        <v>1.5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5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1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/>
      <c r="G26" s="20" t="s">
        <v>33</v>
      </c>
      <c r="H26" s="25">
        <f>IF(F26=1,2,0)</f>
        <v>0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/>
      <c r="G27" s="9" t="s">
        <v>24</v>
      </c>
      <c r="H27" s="25">
        <f>IF(F27=1,1,0)</f>
        <v>0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20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10</v>
      </c>
      <c r="G30" s="20" t="s">
        <v>74</v>
      </c>
      <c r="H30" s="51">
        <f>F30/$G$6*1</f>
        <v>0.5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13</v>
      </c>
      <c r="G31" s="20" t="s">
        <v>75</v>
      </c>
      <c r="H31" s="51">
        <f>F31/$G$6*2</f>
        <v>1.3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5</v>
      </c>
      <c r="G32" s="20" t="s">
        <v>76</v>
      </c>
      <c r="H32" s="51">
        <f>F32/$G$6*3</f>
        <v>0.75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51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1</v>
      </c>
      <c r="G40" s="20" t="s">
        <v>41</v>
      </c>
      <c r="H40" s="25">
        <f>F40*0.5</f>
        <v>0.5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BW67"/>
  <sheetViews>
    <sheetView view="pageBreakPreview" zoomScale="60" zoomScaleNormal="100" workbookViewId="0">
      <selection activeCell="F33" sqref="F33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63">
        <f>SUM(H11:H18)</f>
        <v>4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62">
        <f>SUM(H19:H27)</f>
        <v>8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61">
        <f>SUM(H28:H28,H30:H33,H35:H38,H40:H47)</f>
        <v>28.5</v>
      </c>
      <c r="D4" s="117" t="s">
        <v>150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60">
        <f>SUM(C2:C4)</f>
        <v>40.5</v>
      </c>
      <c r="D5" s="142" t="s">
        <v>149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24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4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5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5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2</v>
      </c>
      <c r="G19" s="20" t="s">
        <v>61</v>
      </c>
      <c r="H19" s="25">
        <f>F19/G7*1</f>
        <v>0.5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10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/>
      <c r="G24" s="20" t="s">
        <v>11</v>
      </c>
      <c r="H24" s="25">
        <f>IF(F24=1,0.5,0)</f>
        <v>0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24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/>
      <c r="G30" s="20" t="s">
        <v>74</v>
      </c>
      <c r="H30" s="25">
        <f>F30/$G$6*1</f>
        <v>0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24</v>
      </c>
      <c r="G31" s="20" t="s">
        <v>75</v>
      </c>
      <c r="H31" s="25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12</v>
      </c>
      <c r="G32" s="20" t="s">
        <v>76</v>
      </c>
      <c r="H32" s="25">
        <f>F32/$G$6*3</f>
        <v>1.5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25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0</v>
      </c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1</v>
      </c>
      <c r="G37" s="20" t="s">
        <v>5</v>
      </c>
      <c r="H37" s="25">
        <f>IF(F37=1,2,0)</f>
        <v>2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0</v>
      </c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8</v>
      </c>
      <c r="G40" s="20" t="s">
        <v>41</v>
      </c>
      <c r="H40" s="25">
        <f>F40*0.5</f>
        <v>4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2</v>
      </c>
      <c r="G41" s="20" t="s">
        <v>42</v>
      </c>
      <c r="H41" s="25">
        <f>F41*1</f>
        <v>2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>
        <v>0</v>
      </c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>
        <v>4</v>
      </c>
      <c r="G45" s="20" t="s">
        <v>49</v>
      </c>
      <c r="H45" s="25">
        <f>F45*1</f>
        <v>4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>
        <v>14</v>
      </c>
      <c r="G46" s="20" t="s">
        <v>50</v>
      </c>
      <c r="H46" s="25">
        <f>F46*0.5</f>
        <v>7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>
        <v>0</v>
      </c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9:F9"/>
    <mergeCell ref="C26:C27"/>
    <mergeCell ref="B19:B27"/>
    <mergeCell ref="C19:C20"/>
    <mergeCell ref="C10:D10"/>
    <mergeCell ref="C11:C15"/>
    <mergeCell ref="B11:B18"/>
    <mergeCell ref="C16:C1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8" max="16383" man="1"/>
  </rowBreaks>
  <cellWatches>
    <cellWatch r="F10"/>
  </cellWatch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BW67"/>
  <sheetViews>
    <sheetView zoomScaleNormal="100" workbookViewId="0">
      <selection activeCell="F33" sqref="F33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2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6.5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6.9615384615384617</v>
      </c>
      <c r="D4" s="117" t="s">
        <v>152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15.461538461538462</v>
      </c>
      <c r="D5" s="142" t="s">
        <v>151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26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1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2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0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1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2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0</v>
      </c>
      <c r="G21" s="20" t="s">
        <v>63</v>
      </c>
      <c r="H21" s="25">
        <f>IF(F21=1,2,0)</f>
        <v>0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0</v>
      </c>
      <c r="G24" s="20" t="s">
        <v>11</v>
      </c>
      <c r="H24" s="25">
        <f>IF(F24=1,0.5,0)</f>
        <v>0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26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17</v>
      </c>
      <c r="G30" s="20" t="s">
        <v>74</v>
      </c>
      <c r="H30" s="51">
        <f>F30/$G$6*1</f>
        <v>0.65384615384615385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/>
      <c r="G31" s="20" t="s">
        <v>75</v>
      </c>
      <c r="H31" s="25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7</v>
      </c>
      <c r="G32" s="20" t="s">
        <v>76</v>
      </c>
      <c r="H32" s="51">
        <f>F32/$G$6*3</f>
        <v>0.80769230769230771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25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/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/>
      <c r="G43" s="20" t="s">
        <v>12</v>
      </c>
      <c r="H43" s="25">
        <f>IF(F43=1,1,0)</f>
        <v>0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>
        <v>1</v>
      </c>
      <c r="G46" s="20" t="s">
        <v>50</v>
      </c>
      <c r="H46" s="25">
        <f>F46*0.5</f>
        <v>0.5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algorithmName="SHA-512" hashValue="GQIS1HzsrGu15L1urFVHQcNZ+QeiZTtb4yjJSxDO/J2SGxCyfTviItpYX78BVvHFhlKQ4ivlwE2oRTZtEE+vng==" saltValue="mkzgHh0l4ou57xM9QOMk6A==" spinCount="100000" sheet="1" objects="1" scenarios="1" selectLockedCells="1"/>
  <mergeCells count="29"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BW67"/>
  <sheetViews>
    <sheetView topLeftCell="A4" workbookViewId="0">
      <selection activeCell="F33" sqref="F33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4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6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9.68</v>
      </c>
      <c r="D4" s="117" t="s">
        <v>154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19.68</v>
      </c>
      <c r="D5" s="142" t="s">
        <v>153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25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1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5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1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0</v>
      </c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0</v>
      </c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>
        <v>1</v>
      </c>
      <c r="G14" s="20" t="s">
        <v>5</v>
      </c>
      <c r="H14" s="25">
        <f>IF(F14=1,2,0)</f>
        <v>2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>
        <v>0</v>
      </c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>
        <v>0</v>
      </c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>
        <v>0</v>
      </c>
      <c r="G17" s="20" t="s">
        <v>19</v>
      </c>
      <c r="H17" s="25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1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6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>
        <v>0</v>
      </c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0</v>
      </c>
      <c r="G26" s="20" t="s">
        <v>33</v>
      </c>
      <c r="H26" s="25">
        <f>IF(F26=1,2,0)</f>
        <v>0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>
        <v>0</v>
      </c>
      <c r="G27" s="9" t="s">
        <v>24</v>
      </c>
      <c r="H27" s="25">
        <f>IF(F27=1,1,0)</f>
        <v>0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20</v>
      </c>
      <c r="G28" s="20" t="s">
        <v>36</v>
      </c>
      <c r="H28" s="25">
        <f>F28/G6*4</f>
        <v>3.2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25</v>
      </c>
      <c r="G30" s="20" t="s">
        <v>74</v>
      </c>
      <c r="H30" s="51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1</v>
      </c>
      <c r="G31" s="20" t="s">
        <v>75</v>
      </c>
      <c r="H31" s="51">
        <f>F31/$G$6*2</f>
        <v>0.08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20</v>
      </c>
      <c r="G32" s="20" t="s">
        <v>76</v>
      </c>
      <c r="H32" s="51">
        <f>F32/$G$6*3</f>
        <v>2.4000000000000004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0</v>
      </c>
      <c r="G33" s="20" t="s">
        <v>77</v>
      </c>
      <c r="H33" s="51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0</v>
      </c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0</v>
      </c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0</v>
      </c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0</v>
      </c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0</v>
      </c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>
        <v>0</v>
      </c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>
        <v>0</v>
      </c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>
        <v>0</v>
      </c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>
        <v>2</v>
      </c>
      <c r="G46" s="20" t="s">
        <v>50</v>
      </c>
      <c r="H46" s="25">
        <f>F46*0.5</f>
        <v>1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>
        <v>0</v>
      </c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BW67"/>
  <sheetViews>
    <sheetView zoomScaleNormal="100" workbookViewId="0">
      <selection activeCell="D4" sqref="D4:H4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5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5.8333333333333339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8.0812324929971986</v>
      </c>
      <c r="D4" s="117" t="s">
        <v>156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18.914565826330531</v>
      </c>
      <c r="D5" s="142" t="s">
        <v>155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357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18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7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0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1</v>
      </c>
      <c r="G11" s="18" t="s">
        <v>18</v>
      </c>
      <c r="H11" s="34">
        <f>IF(F11=1,1,0)</f>
        <v>1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51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15</v>
      </c>
      <c r="G19" s="20" t="s">
        <v>61</v>
      </c>
      <c r="H19" s="51">
        <f>F19/G7*1</f>
        <v>0.83333333333333337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7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/>
      <c r="G21" s="20" t="s">
        <v>63</v>
      </c>
      <c r="H21" s="25">
        <f>IF(F21=1,2,0)</f>
        <v>0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>
        <v>1</v>
      </c>
      <c r="G25" s="20" t="s">
        <v>28</v>
      </c>
      <c r="H25" s="25">
        <f>IF(F25=1,1,0)</f>
        <v>1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/>
      <c r="G27" s="9" t="s">
        <v>24</v>
      </c>
      <c r="H27" s="25">
        <f>IF(F27=1,1,0)</f>
        <v>0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357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341</v>
      </c>
      <c r="G30" s="20" t="s">
        <v>74</v>
      </c>
      <c r="H30" s="51">
        <f>F30/$G$6*1</f>
        <v>0.9551820728291317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3</v>
      </c>
      <c r="G31" s="20" t="s">
        <v>75</v>
      </c>
      <c r="H31" s="51">
        <f>F31/$G$6*2</f>
        <v>1.680672268907563E-2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13</v>
      </c>
      <c r="G32" s="20" t="s">
        <v>76</v>
      </c>
      <c r="H32" s="51">
        <f>F32/$G$6*3</f>
        <v>0.1092436974789916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51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/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9:F9"/>
    <mergeCell ref="C26:C27"/>
    <mergeCell ref="B19:B27"/>
    <mergeCell ref="C19:C20"/>
    <mergeCell ref="C10:D10"/>
    <mergeCell ref="C11:C15"/>
    <mergeCell ref="B11:B18"/>
    <mergeCell ref="C16:C1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BW67"/>
  <sheetViews>
    <sheetView topLeftCell="A25" workbookViewId="0">
      <selection activeCell="F31" sqref="F31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2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8.3333333333333321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7.15</v>
      </c>
      <c r="D4" s="117" t="s">
        <v>158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17.483333333333334</v>
      </c>
      <c r="D5" s="142" t="s">
        <v>157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3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4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1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0</v>
      </c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0</v>
      </c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>
        <v>0</v>
      </c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>
        <v>0</v>
      </c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>
        <v>0</v>
      </c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>
        <v>0</v>
      </c>
      <c r="G17" s="20" t="s">
        <v>19</v>
      </c>
      <c r="H17" s="25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1</v>
      </c>
      <c r="G19" s="20" t="s">
        <v>61</v>
      </c>
      <c r="H19" s="51">
        <f>F19/G7*1</f>
        <v>0.33333333333333331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5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>
        <v>0</v>
      </c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20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13</v>
      </c>
      <c r="G30" s="20" t="s">
        <v>74</v>
      </c>
      <c r="H30" s="51">
        <f>F30/$G$6*1</f>
        <v>0.65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0</v>
      </c>
      <c r="G31" s="20" t="s">
        <v>75</v>
      </c>
      <c r="H31" s="25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10</v>
      </c>
      <c r="G32" s="20" t="s">
        <v>76</v>
      </c>
      <c r="H32" s="25">
        <f>F32/$G$6*3</f>
        <v>1.5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0</v>
      </c>
      <c r="G33" s="20" t="s">
        <v>77</v>
      </c>
      <c r="H33" s="25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0</v>
      </c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0</v>
      </c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0</v>
      </c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0</v>
      </c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0</v>
      </c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>
        <v>0</v>
      </c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0</v>
      </c>
      <c r="G43" s="20" t="s">
        <v>12</v>
      </c>
      <c r="H43" s="25">
        <f>IF(F43=1,1,0)</f>
        <v>0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>
        <v>0</v>
      </c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>
        <v>0</v>
      </c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>
        <v>0</v>
      </c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>
        <v>0</v>
      </c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7"/>
  <sheetViews>
    <sheetView zoomScaleNormal="100" workbookViewId="0">
      <selection activeCell="F14" sqref="F14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2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6.5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20</v>
      </c>
      <c r="D4" s="117" t="s">
        <v>201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28.5</v>
      </c>
      <c r="D5" s="142" t="s">
        <v>256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8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7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4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1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99" t="s">
        <v>83</v>
      </c>
      <c r="F10" s="99" t="s">
        <v>0</v>
      </c>
      <c r="G10" s="9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100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100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100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100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100">
        <v>8</v>
      </c>
      <c r="B18" s="124"/>
      <c r="C18" s="9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100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7</v>
      </c>
      <c r="G19" s="20" t="s">
        <v>61</v>
      </c>
      <c r="H19" s="51">
        <f>F19/G7*1</f>
        <v>1</v>
      </c>
      <c r="I19" s="3"/>
    </row>
    <row r="20" spans="1:75" ht="71.25" customHeight="1" x14ac:dyDescent="0.25">
      <c r="A20" s="100">
        <v>10</v>
      </c>
      <c r="B20" s="112"/>
      <c r="C20" s="112"/>
      <c r="D20" s="8" t="s">
        <v>26</v>
      </c>
      <c r="E20" s="20" t="s">
        <v>53</v>
      </c>
      <c r="F20" s="24">
        <f>G8+G9</f>
        <v>5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100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100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100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100">
        <v>12</v>
      </c>
      <c r="B24" s="112"/>
      <c r="C24" s="112"/>
      <c r="D24" s="8" t="s">
        <v>66</v>
      </c>
      <c r="E24" s="20" t="s">
        <v>15</v>
      </c>
      <c r="F24" s="39"/>
      <c r="G24" s="20" t="s">
        <v>11</v>
      </c>
      <c r="H24" s="25">
        <f>IF(F24=1,0.5,0)</f>
        <v>0</v>
      </c>
      <c r="I24" s="3"/>
    </row>
    <row r="25" spans="1:75" ht="42" customHeight="1" x14ac:dyDescent="0.25">
      <c r="A25" s="100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100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100">
        <v>15</v>
      </c>
      <c r="B27" s="112"/>
      <c r="C27" s="112"/>
      <c r="D27" s="8" t="s">
        <v>67</v>
      </c>
      <c r="E27" s="20" t="s">
        <v>32</v>
      </c>
      <c r="F27" s="39"/>
      <c r="G27" s="9" t="s">
        <v>24</v>
      </c>
      <c r="H27" s="25">
        <f>IF(F27=1,1,0)</f>
        <v>0</v>
      </c>
      <c r="I27" s="19"/>
      <c r="J27" s="7"/>
      <c r="K27" s="7"/>
      <c r="L27" s="7"/>
    </row>
    <row r="28" spans="1:75" ht="131.25" customHeight="1" x14ac:dyDescent="0.25">
      <c r="A28" s="100">
        <v>16</v>
      </c>
      <c r="B28" s="112" t="s">
        <v>35</v>
      </c>
      <c r="C28" s="97" t="s">
        <v>34</v>
      </c>
      <c r="D28" s="8" t="s">
        <v>68</v>
      </c>
      <c r="E28" s="20" t="s">
        <v>53</v>
      </c>
      <c r="F28" s="39">
        <v>8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8</v>
      </c>
      <c r="G30" s="20" t="s">
        <v>74</v>
      </c>
      <c r="H30" s="25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8</v>
      </c>
      <c r="G31" s="20" t="s">
        <v>75</v>
      </c>
      <c r="H31" s="25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8</v>
      </c>
      <c r="G32" s="20" t="s">
        <v>76</v>
      </c>
      <c r="H32" s="25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3</v>
      </c>
      <c r="G33" s="20" t="s">
        <v>77</v>
      </c>
      <c r="H33" s="25">
        <f>F33/$G$6*4</f>
        <v>1.5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/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1</v>
      </c>
      <c r="G37" s="20" t="s">
        <v>5</v>
      </c>
      <c r="H37" s="25">
        <f>IF(F37=1,2,0)</f>
        <v>2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100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100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100">
        <v>22</v>
      </c>
      <c r="B45" s="112"/>
      <c r="C45" s="112"/>
      <c r="D45" s="13" t="s">
        <v>47</v>
      </c>
      <c r="E45" s="20" t="s">
        <v>48</v>
      </c>
      <c r="F45" s="39">
        <v>1</v>
      </c>
      <c r="G45" s="20" t="s">
        <v>49</v>
      </c>
      <c r="H45" s="25">
        <f>F45*1</f>
        <v>1</v>
      </c>
      <c r="I45" s="12"/>
      <c r="J45" s="3"/>
    </row>
    <row r="46" spans="1:75" ht="44.25" x14ac:dyDescent="0.25">
      <c r="A46" s="100">
        <v>23</v>
      </c>
      <c r="B46" s="112"/>
      <c r="C46" s="112"/>
      <c r="D46" s="13" t="s">
        <v>80</v>
      </c>
      <c r="E46" s="20" t="s">
        <v>14</v>
      </c>
      <c r="F46" s="39">
        <v>5</v>
      </c>
      <c r="G46" s="20" t="s">
        <v>50</v>
      </c>
      <c r="H46" s="25">
        <f>F46*0.5</f>
        <v>2.5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algorithmName="SHA-512" hashValue="oAFFLyYE+ih12jHskxqDfJy0rbgOBDw8pm4dZWQIy4rkMkORVnfowGioRLLQpORpA7BKcGdXC88kQQfM9beKjg==" saltValue="L0YvPahk6lM78l5LII1Yow==" spinCount="100000" sheet="1" objects="1" scenarios="1" selectLockedCells="1"/>
  <mergeCells count="29">
    <mergeCell ref="A7:F7"/>
    <mergeCell ref="A8:F8"/>
    <mergeCell ref="A4:B4"/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A39:A42"/>
    <mergeCell ref="D5:H5"/>
    <mergeCell ref="D1:H3"/>
    <mergeCell ref="A1:C1"/>
    <mergeCell ref="D4:H4"/>
    <mergeCell ref="A34:A38"/>
    <mergeCell ref="C26:C27"/>
    <mergeCell ref="B19:B27"/>
    <mergeCell ref="C19:C20"/>
    <mergeCell ref="C11:C15"/>
    <mergeCell ref="A29:A33"/>
    <mergeCell ref="C29:C33"/>
    <mergeCell ref="D39:H39"/>
    <mergeCell ref="A2:B2"/>
    <mergeCell ref="A3:B3"/>
    <mergeCell ref="A6:F6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BW67"/>
  <sheetViews>
    <sheetView zoomScaleNormal="100" workbookViewId="0">
      <selection activeCell="F32" sqref="F32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63">
        <f>SUM(H11:H18)</f>
        <v>5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62">
        <f>SUM(H19:H27)</f>
        <v>8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61">
        <f>SUM(H28:H28,H30:H33,H35:H38,H40:H47)</f>
        <v>15.7</v>
      </c>
      <c r="D4" s="117" t="s">
        <v>160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60">
        <f>SUM(C2:C4)</f>
        <v>28.7</v>
      </c>
      <c r="D5" s="142" t="s">
        <v>159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30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3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2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0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1</v>
      </c>
      <c r="G11" s="18" t="s">
        <v>18</v>
      </c>
      <c r="H11" s="34">
        <f>IF(F11=1,1,0)</f>
        <v>1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>
        <v>1</v>
      </c>
      <c r="G14" s="20" t="s">
        <v>5</v>
      </c>
      <c r="H14" s="25">
        <f>IF(F14=1,2,0)</f>
        <v>2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3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2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30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30</v>
      </c>
      <c r="G30" s="20" t="s">
        <v>74</v>
      </c>
      <c r="H30" s="25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15</v>
      </c>
      <c r="G31" s="20" t="s">
        <v>75</v>
      </c>
      <c r="H31" s="25">
        <f>F31/$G$6*2</f>
        <v>1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17</v>
      </c>
      <c r="G32" s="20" t="s">
        <v>76</v>
      </c>
      <c r="H32" s="25">
        <f>F32/$G$6*3</f>
        <v>1.7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3</v>
      </c>
      <c r="G33" s="20" t="s">
        <v>77</v>
      </c>
      <c r="H33" s="25">
        <f>F33/$G$6*4</f>
        <v>0.4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3</v>
      </c>
      <c r="G41" s="20" t="s">
        <v>42</v>
      </c>
      <c r="H41" s="25">
        <f>F41*1</f>
        <v>3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>
        <v>32</v>
      </c>
      <c r="G44" s="20" t="s">
        <v>46</v>
      </c>
      <c r="H44" s="25">
        <f>ROUND(F44*2/100,1)</f>
        <v>0.6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>
        <v>3</v>
      </c>
      <c r="G46" s="20" t="s">
        <v>50</v>
      </c>
      <c r="H46" s="25">
        <f>F46*0.5</f>
        <v>1.5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A1:BW67"/>
  <sheetViews>
    <sheetView zoomScaleNormal="100" workbookViewId="0">
      <selection activeCell="F11" sqref="F11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3.9375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7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15.5</v>
      </c>
      <c r="D4" s="117" t="s">
        <v>162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26.4375</v>
      </c>
      <c r="D5" s="142" t="s">
        <v>161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32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3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7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2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>
        <v>10</v>
      </c>
      <c r="G17" s="20" t="s">
        <v>19</v>
      </c>
      <c r="H17" s="51">
        <f>F17/G6*3</f>
        <v>0.9375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3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9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/>
      <c r="G26" s="20" t="s">
        <v>33</v>
      </c>
      <c r="H26" s="25">
        <f>IF(F26=1,2,0)</f>
        <v>0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32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/>
      <c r="G30" s="20" t="s">
        <v>74</v>
      </c>
      <c r="H30" s="25">
        <f>F30/$G$6*1</f>
        <v>0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/>
      <c r="G31" s="20" t="s">
        <v>75</v>
      </c>
      <c r="H31" s="25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32</v>
      </c>
      <c r="G32" s="20" t="s">
        <v>76</v>
      </c>
      <c r="H32" s="25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25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2</v>
      </c>
      <c r="G40" s="20" t="s">
        <v>41</v>
      </c>
      <c r="H40" s="25">
        <f>F40*0.5</f>
        <v>1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2</v>
      </c>
      <c r="G41" s="20" t="s">
        <v>42</v>
      </c>
      <c r="H41" s="25">
        <f>F41*1</f>
        <v>2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9:F9"/>
    <mergeCell ref="C26:C27"/>
    <mergeCell ref="B19:B27"/>
    <mergeCell ref="C19:C20"/>
    <mergeCell ref="C10:D10"/>
    <mergeCell ref="C11:C15"/>
    <mergeCell ref="B11:B18"/>
    <mergeCell ref="C16:C1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W67"/>
  <sheetViews>
    <sheetView zoomScaleNormal="100" workbookViewId="0">
      <selection activeCell="F28" sqref="F28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3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3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7.25</v>
      </c>
      <c r="D4" s="117" t="s">
        <v>98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13.25</v>
      </c>
      <c r="D5" s="142" t="s">
        <v>97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16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4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1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0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4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1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/>
      <c r="G21" s="20" t="s">
        <v>63</v>
      </c>
      <c r="H21" s="25">
        <f>IF(F21=1,2,0)</f>
        <v>0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/>
      <c r="G23" s="20" t="s">
        <v>11</v>
      </c>
      <c r="H23" s="25">
        <f>IF(F23=1,0.5,0)</f>
        <v>0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/>
      <c r="G24" s="20" t="s">
        <v>11</v>
      </c>
      <c r="H24" s="25">
        <f>IF(F24=1,0.5,0)</f>
        <v>0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/>
      <c r="G26" s="20" t="s">
        <v>33</v>
      </c>
      <c r="H26" s="25">
        <f>IF(F26=1,2,0)</f>
        <v>0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16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/>
      <c r="G30" s="20" t="s">
        <v>74</v>
      </c>
      <c r="H30" s="51">
        <f>F30/$G$6*1</f>
        <v>0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/>
      <c r="G31" s="20" t="s">
        <v>75</v>
      </c>
      <c r="H31" s="51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12</v>
      </c>
      <c r="G32" s="20" t="s">
        <v>76</v>
      </c>
      <c r="H32" s="51">
        <f>F32/$G$6*3</f>
        <v>2.25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51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/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/>
      <c r="G43" s="20" t="s">
        <v>12</v>
      </c>
      <c r="H43" s="25">
        <f>IF(F43=1,1,0)</f>
        <v>0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9:F9"/>
    <mergeCell ref="C26:C27"/>
    <mergeCell ref="B19:B27"/>
    <mergeCell ref="C19:C20"/>
    <mergeCell ref="C10:D10"/>
    <mergeCell ref="C11:C15"/>
    <mergeCell ref="B11:B18"/>
    <mergeCell ref="C16:C17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BW67"/>
  <sheetViews>
    <sheetView workbookViewId="0">
      <selection activeCell="F31" sqref="F31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3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8.75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19.5</v>
      </c>
      <c r="D4" s="117" t="s">
        <v>164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31.25</v>
      </c>
      <c r="D5" s="142" t="s">
        <v>163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48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4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4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2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3</v>
      </c>
      <c r="G19" s="20" t="s">
        <v>61</v>
      </c>
      <c r="H19" s="51">
        <f>F19/G7*1</f>
        <v>0.75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6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48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48</v>
      </c>
      <c r="G30" s="20" t="s">
        <v>74</v>
      </c>
      <c r="H30" s="51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35</v>
      </c>
      <c r="G31" s="20" t="s">
        <v>75</v>
      </c>
      <c r="H31" s="51">
        <f>F31/$G$6*2</f>
        <v>1.4583333333333333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38</v>
      </c>
      <c r="G32" s="20" t="s">
        <v>76</v>
      </c>
      <c r="H32" s="51">
        <f>F32/$G$6*3</f>
        <v>2.375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14</v>
      </c>
      <c r="G33" s="20" t="s">
        <v>77</v>
      </c>
      <c r="H33" s="51">
        <f>F33/$G$6*4</f>
        <v>1.1666666666666667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2</v>
      </c>
      <c r="G41" s="20" t="s">
        <v>42</v>
      </c>
      <c r="H41" s="25">
        <f>F41*1</f>
        <v>2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>
        <v>2</v>
      </c>
      <c r="G45" s="20" t="s">
        <v>49</v>
      </c>
      <c r="H45" s="25">
        <f>F45*1</f>
        <v>2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>
        <v>0</v>
      </c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BW67"/>
  <sheetViews>
    <sheetView zoomScaleNormal="100" workbookViewId="0">
      <selection activeCell="G7" sqref="G7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3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5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7.8095238095238102</v>
      </c>
      <c r="D4" s="117" t="s">
        <v>166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15.80952380952381</v>
      </c>
      <c r="D5" s="142" t="s">
        <v>165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21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4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2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0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1</v>
      </c>
      <c r="G11" s="18" t="s">
        <v>18</v>
      </c>
      <c r="H11" s="34">
        <f>IF(F11=1,1,0)</f>
        <v>1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4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2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/>
      <c r="G26" s="20" t="s">
        <v>33</v>
      </c>
      <c r="H26" s="25">
        <f>IF(F26=1,2,0)</f>
        <v>0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/>
      <c r="G27" s="9" t="s">
        <v>24</v>
      </c>
      <c r="H27" s="25">
        <f>IF(F27=1,1,0)</f>
        <v>0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21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21</v>
      </c>
      <c r="G30" s="20" t="s">
        <v>74</v>
      </c>
      <c r="H30" s="51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4</v>
      </c>
      <c r="G31" s="20" t="s">
        <v>75</v>
      </c>
      <c r="H31" s="51">
        <f>F31/$G$6*2</f>
        <v>0.38095238095238093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10</v>
      </c>
      <c r="G32" s="20" t="s">
        <v>76</v>
      </c>
      <c r="H32" s="51">
        <f>F32/$G$6*3</f>
        <v>1.4285714285714284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51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/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/>
      <c r="G43" s="20" t="s">
        <v>12</v>
      </c>
      <c r="H43" s="25">
        <f>IF(F43=1,1,0)</f>
        <v>0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BW67"/>
  <sheetViews>
    <sheetView topLeftCell="A33" workbookViewId="0">
      <selection activeCell="F33" sqref="F33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6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5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8.9077669902912611</v>
      </c>
      <c r="D4" s="117" t="s">
        <v>168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19.907766990291261</v>
      </c>
      <c r="D5" s="142" t="s">
        <v>167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103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10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4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2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1</v>
      </c>
      <c r="G11" s="18" t="s">
        <v>18</v>
      </c>
      <c r="H11" s="34">
        <f>IF(F11=1,1,0)</f>
        <v>1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>
        <v>1</v>
      </c>
      <c r="G14" s="20" t="s">
        <v>5</v>
      </c>
      <c r="H14" s="25">
        <f>IF(F14=1,2,0)</f>
        <v>2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10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6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/>
      <c r="G26" s="20" t="s">
        <v>33</v>
      </c>
      <c r="H26" s="25">
        <f>IF(F26=1,2,0)</f>
        <v>0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/>
      <c r="G27" s="9" t="s">
        <v>24</v>
      </c>
      <c r="H27" s="25">
        <f>IF(F27=1,1,0)</f>
        <v>0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103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73</v>
      </c>
      <c r="G30" s="20" t="s">
        <v>74</v>
      </c>
      <c r="H30" s="51">
        <f>F30/$G$6*1</f>
        <v>0.70873786407766992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18</v>
      </c>
      <c r="G31" s="20" t="s">
        <v>75</v>
      </c>
      <c r="H31" s="51">
        <f>F31/$G$6*2</f>
        <v>0.34951456310679613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12</v>
      </c>
      <c r="G32" s="20" t="s">
        <v>76</v>
      </c>
      <c r="H32" s="51">
        <f>F32/$G$6*3</f>
        <v>0.34951456310679613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0</v>
      </c>
      <c r="G33" s="20" t="s">
        <v>77</v>
      </c>
      <c r="H33" s="25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/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2</v>
      </c>
      <c r="G41" s="20" t="s">
        <v>42</v>
      </c>
      <c r="H41" s="25">
        <f>F41*1</f>
        <v>2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>
        <v>1</v>
      </c>
      <c r="G46" s="20" t="s">
        <v>50</v>
      </c>
      <c r="H46" s="25">
        <f>F46*0.5</f>
        <v>0.5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algorithmName="SHA-512" hashValue="ibQUlmU84GK8ztqCqAD1RU2ga9Nhv4Sycmxw6dod6AlLqce8p77u0WxaPnzkgonmVkxGDuwh5pu0mLgAR/sTLw==" saltValue="Mv7YNNoLSkD7HBetj8O9rg==" spinCount="100000" sheet="1" objects="1" scenarios="1" selectLockedCells="1"/>
  <mergeCells count="29"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9:F9"/>
    <mergeCell ref="C26:C27"/>
    <mergeCell ref="B19:B27"/>
    <mergeCell ref="C19:C20"/>
    <mergeCell ref="C10:D10"/>
    <mergeCell ref="C11:C15"/>
    <mergeCell ref="B11:B18"/>
    <mergeCell ref="C16:C1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BW67"/>
  <sheetViews>
    <sheetView zoomScaleNormal="100" workbookViewId="0">
      <selection activeCell="D5" sqref="D5:H5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2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6.75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10.6</v>
      </c>
      <c r="D4" s="117" t="s">
        <v>170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19.350000000000001</v>
      </c>
      <c r="D5" s="142" t="s">
        <v>169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10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4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4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1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/>
      <c r="G18" s="9" t="s">
        <v>24</v>
      </c>
      <c r="H18" s="25">
        <f>IF(F18=1,1,0)+IF(F18=2,2,0)</f>
        <v>0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3</v>
      </c>
      <c r="G19" s="20" t="s">
        <v>61</v>
      </c>
      <c r="H19" s="51">
        <f>F19/G7*1</f>
        <v>0.75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5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/>
      <c r="G21" s="20" t="s">
        <v>63</v>
      </c>
      <c r="H21" s="25">
        <f>IF(F21=1,2,0)</f>
        <v>0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10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10</v>
      </c>
      <c r="G30" s="20" t="s">
        <v>74</v>
      </c>
      <c r="H30" s="25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/>
      <c r="G31" s="20" t="s">
        <v>75</v>
      </c>
      <c r="H31" s="25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10</v>
      </c>
      <c r="G32" s="20" t="s">
        <v>76</v>
      </c>
      <c r="H32" s="25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4</v>
      </c>
      <c r="G33" s="20" t="s">
        <v>77</v>
      </c>
      <c r="H33" s="25">
        <f>F33/$G$6*4</f>
        <v>1.6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/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/>
      <c r="G43" s="20" t="s">
        <v>12</v>
      </c>
      <c r="H43" s="25">
        <f>IF(F43=1,1,0)</f>
        <v>0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9:F9"/>
    <mergeCell ref="C26:C27"/>
    <mergeCell ref="B19:B27"/>
    <mergeCell ref="C19:C20"/>
    <mergeCell ref="C10:D10"/>
    <mergeCell ref="C11:C15"/>
    <mergeCell ref="B11:B18"/>
    <mergeCell ref="C16:C1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BW67"/>
  <sheetViews>
    <sheetView topLeftCell="A19" zoomScale="96" zoomScaleNormal="96" workbookViewId="0">
      <selection activeCell="G9" sqref="G9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2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8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8.5</v>
      </c>
      <c r="D4" s="117" t="s">
        <v>171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18.5</v>
      </c>
      <c r="D5" s="142" t="s">
        <v>109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225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3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2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/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9" t="s">
        <v>83</v>
      </c>
      <c r="F10" s="59" t="s">
        <v>0</v>
      </c>
      <c r="G10" s="59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1</v>
      </c>
      <c r="G11" s="18" t="s">
        <v>18</v>
      </c>
      <c r="H11" s="34">
        <f>IF(F11=1,1,0)</f>
        <v>1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/>
      <c r="G12" s="18" t="s">
        <v>12</v>
      </c>
      <c r="H12" s="25">
        <f>IF(F12=1,1,0)</f>
        <v>0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6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6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6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6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6">
        <v>8</v>
      </c>
      <c r="B18" s="124"/>
      <c r="C18" s="58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6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3</v>
      </c>
      <c r="G19" s="20" t="s">
        <v>61</v>
      </c>
      <c r="H19" s="25">
        <f>F19/G7*1</f>
        <v>1</v>
      </c>
      <c r="I19" s="3"/>
    </row>
    <row r="20" spans="1:75" ht="71.25" customHeight="1" x14ac:dyDescent="0.25">
      <c r="A20" s="56">
        <v>10</v>
      </c>
      <c r="B20" s="112"/>
      <c r="C20" s="112"/>
      <c r="D20" s="8" t="s">
        <v>26</v>
      </c>
      <c r="E20" s="20" t="s">
        <v>53</v>
      </c>
      <c r="F20" s="24">
        <f>G8+G9</f>
        <v>2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56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6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6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6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6">
        <v>13</v>
      </c>
      <c r="B25" s="112"/>
      <c r="C25" s="112"/>
      <c r="D25" s="8" t="s">
        <v>27</v>
      </c>
      <c r="E25" s="20" t="s">
        <v>15</v>
      </c>
      <c r="F25" s="39">
        <v>0</v>
      </c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6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6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6">
        <v>16</v>
      </c>
      <c r="B28" s="112" t="s">
        <v>35</v>
      </c>
      <c r="C28" s="57" t="s">
        <v>34</v>
      </c>
      <c r="D28" s="8" t="s">
        <v>68</v>
      </c>
      <c r="E28" s="20" t="s">
        <v>53</v>
      </c>
      <c r="F28" s="39">
        <v>225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225</v>
      </c>
      <c r="G30" s="20" t="s">
        <v>74</v>
      </c>
      <c r="H30" s="51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/>
      <c r="G31" s="20" t="s">
        <v>75</v>
      </c>
      <c r="H31" s="51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/>
      <c r="G32" s="20" t="s">
        <v>76</v>
      </c>
      <c r="H32" s="51">
        <f>F32/$G$6*3</f>
        <v>0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51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/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3</v>
      </c>
      <c r="G41" s="20" t="s">
        <v>42</v>
      </c>
      <c r="H41" s="25">
        <f>F41*1</f>
        <v>3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6">
        <v>20</v>
      </c>
      <c r="B43" s="112"/>
      <c r="C43" s="112"/>
      <c r="D43" s="13" t="s">
        <v>45</v>
      </c>
      <c r="E43" s="20" t="s">
        <v>15</v>
      </c>
      <c r="F43" s="39"/>
      <c r="G43" s="20" t="s">
        <v>12</v>
      </c>
      <c r="H43" s="25">
        <f>IF(F43=1,1,0)</f>
        <v>0</v>
      </c>
      <c r="I43" s="12"/>
      <c r="J43" s="3"/>
    </row>
    <row r="44" spans="1:75" ht="45" x14ac:dyDescent="0.25">
      <c r="A44" s="56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6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6">
        <v>23</v>
      </c>
      <c r="B46" s="112"/>
      <c r="C46" s="112"/>
      <c r="D46" s="13" t="s">
        <v>80</v>
      </c>
      <c r="E46" s="20" t="s">
        <v>14</v>
      </c>
      <c r="F46" s="39">
        <v>1</v>
      </c>
      <c r="G46" s="20" t="s">
        <v>50</v>
      </c>
      <c r="H46" s="25">
        <f>F46*0.5</f>
        <v>0.5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34:A38"/>
    <mergeCell ref="C26:C27"/>
    <mergeCell ref="B19:B27"/>
    <mergeCell ref="C19:C20"/>
    <mergeCell ref="A39:A4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W67"/>
  <sheetViews>
    <sheetView zoomScaleNormal="100" workbookViewId="0">
      <selection activeCell="D5" sqref="D5:H5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2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7.5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8.6785714285714288</v>
      </c>
      <c r="D4" s="117" t="s">
        <v>100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18.178571428571431</v>
      </c>
      <c r="D5" s="142" t="s">
        <v>99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28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2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1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/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1</v>
      </c>
      <c r="G19" s="20" t="s">
        <v>61</v>
      </c>
      <c r="H19" s="25">
        <f>F19/G7*1</f>
        <v>0.5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1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28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28</v>
      </c>
      <c r="G30" s="20" t="s">
        <v>74</v>
      </c>
      <c r="H30" s="25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/>
      <c r="G31" s="20" t="s">
        <v>75</v>
      </c>
      <c r="H31" s="25">
        <f>F31/$G$6*2</f>
        <v>0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11</v>
      </c>
      <c r="G32" s="20" t="s">
        <v>76</v>
      </c>
      <c r="H32" s="51">
        <f>F32/$G$6*3</f>
        <v>1.1785714285714286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25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9:F9"/>
    <mergeCell ref="C26:C27"/>
    <mergeCell ref="B19:B27"/>
    <mergeCell ref="C19:C20"/>
    <mergeCell ref="C10:D10"/>
    <mergeCell ref="C11:C15"/>
    <mergeCell ref="B11:B18"/>
    <mergeCell ref="C16:C17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BW67"/>
  <sheetViews>
    <sheetView zoomScaleNormal="100" workbookViewId="0">
      <selection activeCell="F33" sqref="F33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3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8.5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16.5</v>
      </c>
      <c r="D4" s="117" t="s">
        <v>102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28</v>
      </c>
      <c r="D5" s="142" t="s">
        <v>101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23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4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4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1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2</v>
      </c>
      <c r="G19" s="20" t="s">
        <v>61</v>
      </c>
      <c r="H19" s="25">
        <f>F19/G7*1</f>
        <v>0.5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5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23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23</v>
      </c>
      <c r="G30" s="20" t="s">
        <v>74</v>
      </c>
      <c r="H30" s="51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23</v>
      </c>
      <c r="G31" s="20" t="s">
        <v>75</v>
      </c>
      <c r="H31" s="51">
        <f>F31/$G$6*2</f>
        <v>2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23</v>
      </c>
      <c r="G32" s="20" t="s">
        <v>76</v>
      </c>
      <c r="H32" s="51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51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>
        <v>1</v>
      </c>
      <c r="G45" s="20" t="s">
        <v>49</v>
      </c>
      <c r="H45" s="25">
        <f>F45*1</f>
        <v>1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B19:B27"/>
    <mergeCell ref="C19:C20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D34:H34"/>
    <mergeCell ref="C34:C47"/>
    <mergeCell ref="B28:B47"/>
    <mergeCell ref="A5:B5"/>
    <mergeCell ref="D29:H29"/>
    <mergeCell ref="C21:C25"/>
    <mergeCell ref="B11:B18"/>
    <mergeCell ref="C16:C17"/>
    <mergeCell ref="A9:F9"/>
    <mergeCell ref="C10:D10"/>
    <mergeCell ref="C11:C15"/>
    <mergeCell ref="A29:A33"/>
    <mergeCell ref="C29:C33"/>
    <mergeCell ref="D39:H39"/>
    <mergeCell ref="A34:A38"/>
    <mergeCell ref="C26:C27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W67"/>
  <sheetViews>
    <sheetView workbookViewId="0">
      <selection activeCell="D5" sqref="D5:H5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4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6.1666666666666661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7.6</v>
      </c>
      <c r="D4" s="117" t="s">
        <v>104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17.766666666666666</v>
      </c>
      <c r="D5" s="142" t="s">
        <v>103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40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3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4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0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/>
      <c r="G13" s="18" t="s">
        <v>12</v>
      </c>
      <c r="H13" s="25">
        <f>IF(F13=1,1,0)</f>
        <v>0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>
        <v>1</v>
      </c>
      <c r="G14" s="20" t="s">
        <v>5</v>
      </c>
      <c r="H14" s="25">
        <f>IF(F14=1,2,0)</f>
        <v>2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/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2</v>
      </c>
      <c r="G19" s="20" t="s">
        <v>61</v>
      </c>
      <c r="H19" s="51">
        <f>F19/G7*1</f>
        <v>0.66666666666666663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4</v>
      </c>
      <c r="G20" s="20" t="s">
        <v>60</v>
      </c>
      <c r="H20" s="25">
        <f>IF(F20&gt;((F20+G7)/2),1,0)+IF(F20=((F20+G7)/2),1,0)</f>
        <v>1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/>
      <c r="G23" s="20" t="s">
        <v>11</v>
      </c>
      <c r="H23" s="25">
        <f>IF(F23=1,0.5,0)</f>
        <v>0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/>
      <c r="G26" s="20" t="s">
        <v>33</v>
      </c>
      <c r="H26" s="25">
        <f>IF(F26=1,2,0)</f>
        <v>0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40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14</v>
      </c>
      <c r="G30" s="20" t="s">
        <v>74</v>
      </c>
      <c r="H30" s="51">
        <f>F30/$G$6*1</f>
        <v>0.35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10</v>
      </c>
      <c r="G31" s="20" t="s">
        <v>75</v>
      </c>
      <c r="H31" s="51">
        <f>F31/$G$6*2</f>
        <v>0.5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10</v>
      </c>
      <c r="G32" s="20" t="s">
        <v>76</v>
      </c>
      <c r="H32" s="51">
        <f>F32/$G$6*3</f>
        <v>0.75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/>
      <c r="G33" s="20" t="s">
        <v>77</v>
      </c>
      <c r="H33" s="25">
        <f>F33/$G$6*4</f>
        <v>0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/>
      <c r="G35" s="20" t="s">
        <v>11</v>
      </c>
      <c r="H35" s="25">
        <f>IF(F35=1,0.5,0)</f>
        <v>0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/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/>
      <c r="G38" s="20" t="s">
        <v>39</v>
      </c>
      <c r="H38" s="25">
        <f>IF(F38=1,3,0)</f>
        <v>0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/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2</v>
      </c>
      <c r="G41" s="20" t="s">
        <v>42</v>
      </c>
      <c r="H41" s="25">
        <f>F41*1</f>
        <v>2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/>
      <c r="G43" s="20" t="s">
        <v>12</v>
      </c>
      <c r="H43" s="25">
        <f>IF(F43=1,1,0)</f>
        <v>0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/>
      <c r="G45" s="20" t="s">
        <v>49</v>
      </c>
      <c r="H45" s="25">
        <f>F45*1</f>
        <v>0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algorithmName="SHA-512" hashValue="2MrtLBVCPtcJ9/eSnWC0Tq9cSLZtgmlCNnkGxxUoVNhH7ElJOncGZIvOSgnrIfh5OmN8d2F41MzKJzc1SYMTQA==" saltValue="yB/ERXuuSPWWIDSOXGYuow==" spinCount="100000" sheet="1" objects="1" scenarios="1" selectLockedCells="1"/>
  <mergeCells count="29">
    <mergeCell ref="A9:F9"/>
    <mergeCell ref="C26:C27"/>
    <mergeCell ref="B19:B27"/>
    <mergeCell ref="C19:C20"/>
    <mergeCell ref="C10:D10"/>
    <mergeCell ref="C11:C15"/>
    <mergeCell ref="B11:B18"/>
    <mergeCell ref="C16:C17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W67"/>
  <sheetViews>
    <sheetView zoomScaleNormal="100" workbookViewId="0">
      <selection activeCell="F43" sqref="F43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3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7.2857142857142856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17.366666666666667</v>
      </c>
      <c r="D4" s="117" t="s">
        <v>106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27.652380952380952</v>
      </c>
      <c r="D5" s="142" t="s">
        <v>105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60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7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2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1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/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/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/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/>
      <c r="G16" s="20" t="s">
        <v>12</v>
      </c>
      <c r="H16" s="25">
        <f>IF(F16=1,1,0)+IF(F16=2,2,0)</f>
        <v>0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>
        <v>0</v>
      </c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2</v>
      </c>
      <c r="G19" s="20" t="s">
        <v>61</v>
      </c>
      <c r="H19" s="51">
        <f>F19/G7*1</f>
        <v>0.2857142857142857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3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/>
      <c r="G25" s="20" t="s">
        <v>28</v>
      </c>
      <c r="H25" s="25">
        <f>IF(F25=1,1,0)</f>
        <v>0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60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60</v>
      </c>
      <c r="G30" s="20" t="s">
        <v>74</v>
      </c>
      <c r="H30" s="51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18</v>
      </c>
      <c r="G31" s="20" t="s">
        <v>75</v>
      </c>
      <c r="H31" s="51">
        <f>F31/$G$6*2</f>
        <v>0.6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30</v>
      </c>
      <c r="G32" s="20" t="s">
        <v>76</v>
      </c>
      <c r="H32" s="51">
        <f>F32/$G$6*3</f>
        <v>1.5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19</v>
      </c>
      <c r="G33" s="20" t="s">
        <v>77</v>
      </c>
      <c r="H33" s="51">
        <f>F33/$G$6*4</f>
        <v>1.2666666666666666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/>
      <c r="G36" s="20" t="s">
        <v>12</v>
      </c>
      <c r="H36" s="25">
        <f>IF(F36=1,1,0)</f>
        <v>0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1</v>
      </c>
      <c r="G37" s="20" t="s">
        <v>5</v>
      </c>
      <c r="H37" s="25">
        <f>IF(F37=1,2,0)</f>
        <v>2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1</v>
      </c>
      <c r="G40" s="20" t="s">
        <v>41</v>
      </c>
      <c r="H40" s="25">
        <f>F40*0.5</f>
        <v>0.5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1</v>
      </c>
      <c r="G41" s="20" t="s">
        <v>42</v>
      </c>
      <c r="H41" s="25">
        <f>F41*1</f>
        <v>1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/>
      <c r="G42" s="20" t="s">
        <v>43</v>
      </c>
      <c r="H42" s="25">
        <f>F42*2.5</f>
        <v>0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/>
      <c r="G44" s="20" t="s">
        <v>46</v>
      </c>
      <c r="H44" s="25">
        <f>ROUND(F44*2/100,1)</f>
        <v>0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>
        <v>1</v>
      </c>
      <c r="G45" s="20" t="s">
        <v>49</v>
      </c>
      <c r="H45" s="25">
        <f>F45*1</f>
        <v>1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/>
      <c r="G46" s="20" t="s">
        <v>50</v>
      </c>
      <c r="H46" s="25">
        <f>F46*0.5</f>
        <v>0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/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password="CF7A" sheet="1" objects="1" scenarios="1" selectLockedCells="1"/>
  <mergeCells count="29">
    <mergeCell ref="A9:F9"/>
    <mergeCell ref="C26:C27"/>
    <mergeCell ref="B19:B27"/>
    <mergeCell ref="C19:C20"/>
    <mergeCell ref="C10:D10"/>
    <mergeCell ref="C11:C15"/>
    <mergeCell ref="B11:B18"/>
    <mergeCell ref="C16:C17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W67"/>
  <sheetViews>
    <sheetView zoomScaleNormal="100" workbookViewId="0">
      <selection activeCell="H30" sqref="H30:H33"/>
    </sheetView>
  </sheetViews>
  <sheetFormatPr defaultColWidth="9.140625" defaultRowHeight="15" x14ac:dyDescent="0.25"/>
  <cols>
    <col min="1" max="1" width="4.85546875" style="2" customWidth="1"/>
    <col min="2" max="2" width="6.5703125" style="2" customWidth="1"/>
    <col min="3" max="3" width="13" style="2" customWidth="1"/>
    <col min="4" max="4" width="42.5703125" style="2" customWidth="1"/>
    <col min="5" max="5" width="17.28515625" style="2" customWidth="1"/>
    <col min="6" max="7" width="14.85546875" style="2" customWidth="1"/>
    <col min="8" max="8" width="17.7109375" style="2" customWidth="1"/>
    <col min="9" max="9" width="9.5703125" style="2" customWidth="1"/>
    <col min="10" max="16384" width="9.140625" style="2"/>
  </cols>
  <sheetData>
    <row r="1" spans="1:11" ht="18" customHeight="1" thickBot="1" x14ac:dyDescent="0.3">
      <c r="A1" s="114" t="s">
        <v>13</v>
      </c>
      <c r="B1" s="115"/>
      <c r="C1" s="116"/>
      <c r="D1" s="145" t="s">
        <v>91</v>
      </c>
      <c r="E1" s="146"/>
      <c r="F1" s="146"/>
      <c r="G1" s="146"/>
      <c r="H1" s="147"/>
      <c r="I1" s="1"/>
      <c r="J1" s="1"/>
      <c r="K1" s="1"/>
    </row>
    <row r="2" spans="1:11" x14ac:dyDescent="0.25">
      <c r="A2" s="133" t="s">
        <v>86</v>
      </c>
      <c r="B2" s="134"/>
      <c r="C2" s="47">
        <f>SUM(H11:H18)</f>
        <v>4</v>
      </c>
      <c r="D2" s="148"/>
      <c r="E2" s="149"/>
      <c r="F2" s="149"/>
      <c r="G2" s="149"/>
      <c r="H2" s="150"/>
      <c r="I2" s="3"/>
      <c r="J2" s="1"/>
      <c r="K2" s="1"/>
    </row>
    <row r="3" spans="1:11" x14ac:dyDescent="0.25">
      <c r="A3" s="135" t="s">
        <v>87</v>
      </c>
      <c r="B3" s="136"/>
      <c r="C3" s="48">
        <f>SUM(H19:H27)</f>
        <v>8.75</v>
      </c>
      <c r="D3" s="151"/>
      <c r="E3" s="152"/>
      <c r="F3" s="152"/>
      <c r="G3" s="152"/>
      <c r="H3" s="153"/>
      <c r="I3" s="1"/>
      <c r="J3" s="1"/>
      <c r="K3" s="1"/>
    </row>
    <row r="4" spans="1:11" ht="16.5" thickBot="1" x14ac:dyDescent="0.3">
      <c r="A4" s="140" t="s">
        <v>88</v>
      </c>
      <c r="B4" s="141"/>
      <c r="C4" s="49">
        <f>SUM(H28:H28,H30:H33,H35:H38,H40:H47)</f>
        <v>22.799999999999997</v>
      </c>
      <c r="D4" s="117" t="s">
        <v>108</v>
      </c>
      <c r="E4" s="118"/>
      <c r="F4" s="118"/>
      <c r="G4" s="118"/>
      <c r="H4" s="119"/>
      <c r="I4" s="4"/>
    </row>
    <row r="5" spans="1:11" ht="16.5" thickBot="1" x14ac:dyDescent="0.3">
      <c r="A5" s="120" t="s">
        <v>54</v>
      </c>
      <c r="B5" s="121"/>
      <c r="C5" s="50">
        <f>SUM(C2:C4)</f>
        <v>35.549999999999997</v>
      </c>
      <c r="D5" s="142" t="s">
        <v>107</v>
      </c>
      <c r="E5" s="143"/>
      <c r="F5" s="143"/>
      <c r="G5" s="143"/>
      <c r="H5" s="144"/>
      <c r="I5" s="4"/>
    </row>
    <row r="6" spans="1:11" x14ac:dyDescent="0.25">
      <c r="A6" s="137" t="s">
        <v>84</v>
      </c>
      <c r="B6" s="138"/>
      <c r="C6" s="138"/>
      <c r="D6" s="138"/>
      <c r="E6" s="138"/>
      <c r="F6" s="139"/>
      <c r="G6" s="44">
        <v>45</v>
      </c>
      <c r="H6" s="5" t="s">
        <v>4</v>
      </c>
      <c r="I6" s="3"/>
    </row>
    <row r="7" spans="1:11" x14ac:dyDescent="0.25">
      <c r="A7" s="127" t="s">
        <v>55</v>
      </c>
      <c r="B7" s="128"/>
      <c r="C7" s="128"/>
      <c r="D7" s="128"/>
      <c r="E7" s="128"/>
      <c r="F7" s="129"/>
      <c r="G7" s="45">
        <v>4</v>
      </c>
      <c r="H7" s="6" t="s">
        <v>4</v>
      </c>
      <c r="I7" s="3"/>
    </row>
    <row r="8" spans="1:11" x14ac:dyDescent="0.25">
      <c r="A8" s="127" t="s">
        <v>56</v>
      </c>
      <c r="B8" s="128"/>
      <c r="C8" s="128"/>
      <c r="D8" s="128"/>
      <c r="E8" s="128"/>
      <c r="F8" s="129"/>
      <c r="G8" s="45">
        <v>1</v>
      </c>
      <c r="H8" s="6" t="s">
        <v>4</v>
      </c>
      <c r="I8" s="3"/>
    </row>
    <row r="9" spans="1:11" ht="15.75" thickBot="1" x14ac:dyDescent="0.3">
      <c r="A9" s="127" t="s">
        <v>57</v>
      </c>
      <c r="B9" s="128"/>
      <c r="C9" s="128"/>
      <c r="D9" s="128"/>
      <c r="E9" s="128"/>
      <c r="F9" s="129"/>
      <c r="G9" s="46">
        <v>0</v>
      </c>
      <c r="H9" s="6" t="s">
        <v>4</v>
      </c>
      <c r="I9" s="3"/>
    </row>
    <row r="10" spans="1:11" s="7" customFormat="1" ht="62.25" customHeight="1" x14ac:dyDescent="0.2">
      <c r="A10" s="35" t="s">
        <v>3</v>
      </c>
      <c r="B10" s="36" t="s">
        <v>81</v>
      </c>
      <c r="C10" s="130" t="s">
        <v>82</v>
      </c>
      <c r="D10" s="130"/>
      <c r="E10" s="54" t="s">
        <v>83</v>
      </c>
      <c r="F10" s="54" t="s">
        <v>0</v>
      </c>
      <c r="G10" s="54" t="s">
        <v>1</v>
      </c>
      <c r="H10" s="38" t="s">
        <v>2</v>
      </c>
      <c r="I10" s="19"/>
    </row>
    <row r="11" spans="1:11" ht="33.75" customHeight="1" x14ac:dyDescent="0.25">
      <c r="A11" s="29">
        <v>1</v>
      </c>
      <c r="B11" s="124" t="s">
        <v>90</v>
      </c>
      <c r="C11" s="131" t="s">
        <v>22</v>
      </c>
      <c r="D11" s="32" t="s">
        <v>69</v>
      </c>
      <c r="E11" s="33" t="s">
        <v>17</v>
      </c>
      <c r="F11" s="41">
        <v>0</v>
      </c>
      <c r="G11" s="18" t="s">
        <v>18</v>
      </c>
      <c r="H11" s="34">
        <f>IF(F11=1,1,0)</f>
        <v>0</v>
      </c>
      <c r="I11" s="3"/>
    </row>
    <row r="12" spans="1:11" ht="33.75" customHeight="1" x14ac:dyDescent="0.25">
      <c r="A12" s="29">
        <v>2</v>
      </c>
      <c r="B12" s="124"/>
      <c r="C12" s="131"/>
      <c r="D12" s="8" t="s">
        <v>70</v>
      </c>
      <c r="E12" s="23" t="s">
        <v>17</v>
      </c>
      <c r="F12" s="42">
        <v>1</v>
      </c>
      <c r="G12" s="18" t="s">
        <v>12</v>
      </c>
      <c r="H12" s="25">
        <f>IF(F12=1,1,0)</f>
        <v>1</v>
      </c>
      <c r="I12" s="3"/>
    </row>
    <row r="13" spans="1:11" ht="33.75" customHeight="1" x14ac:dyDescent="0.25">
      <c r="A13" s="29">
        <v>3</v>
      </c>
      <c r="B13" s="124"/>
      <c r="C13" s="131"/>
      <c r="D13" s="8" t="s">
        <v>71</v>
      </c>
      <c r="E13" s="23" t="s">
        <v>17</v>
      </c>
      <c r="F13" s="42">
        <v>1</v>
      </c>
      <c r="G13" s="18" t="s">
        <v>12</v>
      </c>
      <c r="H13" s="25">
        <f>IF(F13=1,1,0)</f>
        <v>1</v>
      </c>
      <c r="I13" s="3"/>
    </row>
    <row r="14" spans="1:11" ht="22.5" customHeight="1" x14ac:dyDescent="0.25">
      <c r="A14" s="55">
        <v>4</v>
      </c>
      <c r="B14" s="124"/>
      <c r="C14" s="131"/>
      <c r="D14" s="8" t="s">
        <v>72</v>
      </c>
      <c r="E14" s="20" t="s">
        <v>15</v>
      </c>
      <c r="F14" s="43">
        <v>0</v>
      </c>
      <c r="G14" s="20" t="s">
        <v>5</v>
      </c>
      <c r="H14" s="25">
        <f>IF(F14=1,2,0)</f>
        <v>0</v>
      </c>
      <c r="I14" s="3"/>
    </row>
    <row r="15" spans="1:11" ht="30" x14ac:dyDescent="0.25">
      <c r="A15" s="55">
        <v>5</v>
      </c>
      <c r="B15" s="124"/>
      <c r="C15" s="126"/>
      <c r="D15" s="8" t="s">
        <v>73</v>
      </c>
      <c r="E15" s="20" t="s">
        <v>17</v>
      </c>
      <c r="F15" s="39">
        <v>0</v>
      </c>
      <c r="G15" s="20" t="s">
        <v>12</v>
      </c>
      <c r="H15" s="25">
        <f>IF(F15=1,1,0)</f>
        <v>0</v>
      </c>
      <c r="I15" s="3"/>
    </row>
    <row r="16" spans="1:11" ht="51" customHeight="1" x14ac:dyDescent="0.25">
      <c r="A16" s="55">
        <v>6</v>
      </c>
      <c r="B16" s="124"/>
      <c r="C16" s="125" t="s">
        <v>21</v>
      </c>
      <c r="D16" s="8" t="s">
        <v>58</v>
      </c>
      <c r="E16" s="20" t="s">
        <v>17</v>
      </c>
      <c r="F16" s="39">
        <v>1</v>
      </c>
      <c r="G16" s="20" t="s">
        <v>12</v>
      </c>
      <c r="H16" s="25">
        <f>IF(F16=1,1,0)+IF(F16=2,2,0)</f>
        <v>1</v>
      </c>
      <c r="I16" s="3"/>
    </row>
    <row r="17" spans="1:75" ht="54" customHeight="1" x14ac:dyDescent="0.25">
      <c r="A17" s="55">
        <v>7</v>
      </c>
      <c r="B17" s="124"/>
      <c r="C17" s="126"/>
      <c r="D17" s="8" t="s">
        <v>85</v>
      </c>
      <c r="E17" s="20" t="s">
        <v>53</v>
      </c>
      <c r="F17" s="39">
        <v>0</v>
      </c>
      <c r="G17" s="20" t="s">
        <v>19</v>
      </c>
      <c r="H17" s="25">
        <f>F17/G6*3</f>
        <v>0</v>
      </c>
      <c r="I17" s="3"/>
    </row>
    <row r="18" spans="1:75" ht="103.5" customHeight="1" x14ac:dyDescent="0.25">
      <c r="A18" s="55">
        <v>8</v>
      </c>
      <c r="B18" s="124"/>
      <c r="C18" s="53" t="s">
        <v>20</v>
      </c>
      <c r="D18" s="8" t="s">
        <v>23</v>
      </c>
      <c r="E18" s="20" t="s">
        <v>15</v>
      </c>
      <c r="F18" s="39">
        <v>1</v>
      </c>
      <c r="G18" s="9" t="s">
        <v>24</v>
      </c>
      <c r="H18" s="25">
        <f>IF(F18=1,1,0)+IF(F18=2,2,0)</f>
        <v>1</v>
      </c>
      <c r="I18" s="3"/>
    </row>
    <row r="19" spans="1:75" ht="41.25" customHeight="1" x14ac:dyDescent="0.25">
      <c r="A19" s="55">
        <v>9</v>
      </c>
      <c r="B19" s="112" t="s">
        <v>89</v>
      </c>
      <c r="C19" s="112" t="s">
        <v>25</v>
      </c>
      <c r="D19" s="8" t="s">
        <v>59</v>
      </c>
      <c r="E19" s="20" t="s">
        <v>53</v>
      </c>
      <c r="F19" s="42">
        <v>3</v>
      </c>
      <c r="G19" s="20" t="s">
        <v>61</v>
      </c>
      <c r="H19" s="51">
        <f>F19/G7*1</f>
        <v>0.75</v>
      </c>
      <c r="I19" s="3"/>
    </row>
    <row r="20" spans="1:75" ht="71.25" customHeight="1" x14ac:dyDescent="0.25">
      <c r="A20" s="55">
        <v>10</v>
      </c>
      <c r="B20" s="112"/>
      <c r="C20" s="112"/>
      <c r="D20" s="8" t="s">
        <v>26</v>
      </c>
      <c r="E20" s="20" t="s">
        <v>53</v>
      </c>
      <c r="F20" s="24">
        <f>G8+G9</f>
        <v>1</v>
      </c>
      <c r="G20" s="20" t="s">
        <v>60</v>
      </c>
      <c r="H20" s="25">
        <f>IF(F20&gt;((F20+G7)/2),1,0)+IF(F20=((F20+G7)/2),1,0)</f>
        <v>0</v>
      </c>
      <c r="I20" s="3"/>
    </row>
    <row r="21" spans="1:75" ht="45" x14ac:dyDescent="0.25">
      <c r="A21" s="55">
        <v>11</v>
      </c>
      <c r="B21" s="112"/>
      <c r="C21" s="112" t="s">
        <v>29</v>
      </c>
      <c r="D21" s="8" t="s">
        <v>62</v>
      </c>
      <c r="E21" s="20" t="s">
        <v>15</v>
      </c>
      <c r="F21" s="39">
        <v>1</v>
      </c>
      <c r="G21" s="20" t="s">
        <v>63</v>
      </c>
      <c r="H21" s="25">
        <f>IF(F21=1,2,0)</f>
        <v>2</v>
      </c>
      <c r="I21" s="3"/>
    </row>
    <row r="22" spans="1:75" ht="27" customHeight="1" x14ac:dyDescent="0.25">
      <c r="A22" s="55">
        <v>12</v>
      </c>
      <c r="B22" s="112"/>
      <c r="C22" s="112"/>
      <c r="D22" s="8" t="s">
        <v>64</v>
      </c>
      <c r="E22" s="20" t="s">
        <v>15</v>
      </c>
      <c r="F22" s="39">
        <v>1</v>
      </c>
      <c r="G22" s="20" t="s">
        <v>12</v>
      </c>
      <c r="H22" s="25">
        <f>IF(F22=1,1,0)</f>
        <v>1</v>
      </c>
      <c r="I22" s="3"/>
    </row>
    <row r="23" spans="1:75" ht="42" customHeight="1" x14ac:dyDescent="0.25">
      <c r="A23" s="55">
        <v>12</v>
      </c>
      <c r="B23" s="112"/>
      <c r="C23" s="112"/>
      <c r="D23" s="8" t="s">
        <v>65</v>
      </c>
      <c r="E23" s="20" t="s">
        <v>15</v>
      </c>
      <c r="F23" s="39">
        <v>1</v>
      </c>
      <c r="G23" s="20" t="s">
        <v>11</v>
      </c>
      <c r="H23" s="25">
        <f>IF(F23=1,0.5,0)</f>
        <v>0.5</v>
      </c>
      <c r="I23" s="3"/>
    </row>
    <row r="24" spans="1:75" ht="38.25" customHeight="1" x14ac:dyDescent="0.25">
      <c r="A24" s="55">
        <v>12</v>
      </c>
      <c r="B24" s="112"/>
      <c r="C24" s="112"/>
      <c r="D24" s="8" t="s">
        <v>66</v>
      </c>
      <c r="E24" s="20" t="s">
        <v>15</v>
      </c>
      <c r="F24" s="39">
        <v>1</v>
      </c>
      <c r="G24" s="20" t="s">
        <v>11</v>
      </c>
      <c r="H24" s="25">
        <f>IF(F24=1,0.5,0)</f>
        <v>0.5</v>
      </c>
      <c r="I24" s="3"/>
    </row>
    <row r="25" spans="1:75" ht="42" customHeight="1" x14ac:dyDescent="0.25">
      <c r="A25" s="55">
        <v>13</v>
      </c>
      <c r="B25" s="112"/>
      <c r="C25" s="112"/>
      <c r="D25" s="8" t="s">
        <v>27</v>
      </c>
      <c r="E25" s="20" t="s">
        <v>15</v>
      </c>
      <c r="F25" s="39">
        <v>1</v>
      </c>
      <c r="G25" s="20" t="s">
        <v>28</v>
      </c>
      <c r="H25" s="25">
        <f>IF(F25=1,1,0)</f>
        <v>1</v>
      </c>
      <c r="I25" s="3"/>
    </row>
    <row r="26" spans="1:75" ht="41.25" customHeight="1" x14ac:dyDescent="0.25">
      <c r="A26" s="55">
        <v>14</v>
      </c>
      <c r="B26" s="112"/>
      <c r="C26" s="112" t="s">
        <v>30</v>
      </c>
      <c r="D26" s="8" t="s">
        <v>31</v>
      </c>
      <c r="E26" s="20" t="s">
        <v>15</v>
      </c>
      <c r="F26" s="39">
        <v>1</v>
      </c>
      <c r="G26" s="20" t="s">
        <v>33</v>
      </c>
      <c r="H26" s="25">
        <f>IF(F26=1,2,0)</f>
        <v>2</v>
      </c>
      <c r="I26" s="3"/>
    </row>
    <row r="27" spans="1:75" ht="55.5" customHeight="1" x14ac:dyDescent="0.25">
      <c r="A27" s="55">
        <v>15</v>
      </c>
      <c r="B27" s="112"/>
      <c r="C27" s="112"/>
      <c r="D27" s="8" t="s">
        <v>67</v>
      </c>
      <c r="E27" s="20" t="s">
        <v>32</v>
      </c>
      <c r="F27" s="39">
        <v>1</v>
      </c>
      <c r="G27" s="9" t="s">
        <v>24</v>
      </c>
      <c r="H27" s="25">
        <f>IF(F27=1,1,0)</f>
        <v>1</v>
      </c>
      <c r="I27" s="19"/>
      <c r="J27" s="7"/>
      <c r="K27" s="7"/>
      <c r="L27" s="7"/>
    </row>
    <row r="28" spans="1:75" ht="131.25" customHeight="1" x14ac:dyDescent="0.25">
      <c r="A28" s="55">
        <v>16</v>
      </c>
      <c r="B28" s="112" t="s">
        <v>35</v>
      </c>
      <c r="C28" s="52" t="s">
        <v>34</v>
      </c>
      <c r="D28" s="8" t="s">
        <v>68</v>
      </c>
      <c r="E28" s="20" t="s">
        <v>53</v>
      </c>
      <c r="F28" s="39">
        <v>45</v>
      </c>
      <c r="G28" s="20" t="s">
        <v>36</v>
      </c>
      <c r="H28" s="25">
        <f>F28/G6*4</f>
        <v>4</v>
      </c>
      <c r="I28" s="3"/>
    </row>
    <row r="29" spans="1:75" x14ac:dyDescent="0.25">
      <c r="A29" s="132">
        <v>17</v>
      </c>
      <c r="B29" s="112"/>
      <c r="C29" s="112" t="s">
        <v>37</v>
      </c>
      <c r="D29" s="122" t="s">
        <v>16</v>
      </c>
      <c r="E29" s="122"/>
      <c r="F29" s="122"/>
      <c r="G29" s="122"/>
      <c r="H29" s="123"/>
      <c r="I29" s="10"/>
      <c r="J29" s="3"/>
    </row>
    <row r="30" spans="1:75" ht="31.5" customHeight="1" x14ac:dyDescent="0.25">
      <c r="A30" s="132"/>
      <c r="B30" s="112"/>
      <c r="C30" s="112"/>
      <c r="D30" s="8" t="s">
        <v>38</v>
      </c>
      <c r="E30" s="20" t="s">
        <v>53</v>
      </c>
      <c r="F30" s="39">
        <v>45</v>
      </c>
      <c r="G30" s="20" t="s">
        <v>74</v>
      </c>
      <c r="H30" s="51">
        <f>F30/$G$6*1</f>
        <v>1</v>
      </c>
      <c r="I30" s="1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</row>
    <row r="31" spans="1:75" ht="21" customHeight="1" x14ac:dyDescent="0.25">
      <c r="A31" s="132"/>
      <c r="B31" s="112"/>
      <c r="C31" s="112"/>
      <c r="D31" s="8" t="s">
        <v>7</v>
      </c>
      <c r="E31" s="20" t="s">
        <v>53</v>
      </c>
      <c r="F31" s="39">
        <v>34</v>
      </c>
      <c r="G31" s="20" t="s">
        <v>75</v>
      </c>
      <c r="H31" s="51">
        <f>F31/$G$6*2</f>
        <v>1.5111111111111111</v>
      </c>
      <c r="I31" s="1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</row>
    <row r="32" spans="1:75" ht="21.75" customHeight="1" x14ac:dyDescent="0.25">
      <c r="A32" s="132"/>
      <c r="B32" s="112"/>
      <c r="C32" s="112"/>
      <c r="D32" s="8" t="s">
        <v>8</v>
      </c>
      <c r="E32" s="20" t="s">
        <v>53</v>
      </c>
      <c r="F32" s="39">
        <v>45</v>
      </c>
      <c r="G32" s="20" t="s">
        <v>76</v>
      </c>
      <c r="H32" s="51">
        <f>F32/$G$6*3</f>
        <v>3</v>
      </c>
      <c r="I32" s="12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</row>
    <row r="33" spans="1:75" ht="30" x14ac:dyDescent="0.25">
      <c r="A33" s="132"/>
      <c r="B33" s="112"/>
      <c r="C33" s="112"/>
      <c r="D33" s="8" t="s">
        <v>92</v>
      </c>
      <c r="E33" s="20" t="s">
        <v>53</v>
      </c>
      <c r="F33" s="39">
        <v>10</v>
      </c>
      <c r="G33" s="20" t="s">
        <v>77</v>
      </c>
      <c r="H33" s="51">
        <f>F33/$G$6*4</f>
        <v>0.88888888888888884</v>
      </c>
      <c r="I33" s="12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</row>
    <row r="34" spans="1:75" ht="31.5" customHeight="1" x14ac:dyDescent="0.25">
      <c r="A34" s="132">
        <v>18</v>
      </c>
      <c r="B34" s="112"/>
      <c r="C34" s="112" t="s">
        <v>44</v>
      </c>
      <c r="D34" s="110" t="s">
        <v>78</v>
      </c>
      <c r="E34" s="110"/>
      <c r="F34" s="110"/>
      <c r="G34" s="110"/>
      <c r="H34" s="111"/>
      <c r="I34" s="10"/>
      <c r="J34" s="3"/>
    </row>
    <row r="35" spans="1:75" ht="18.75" customHeight="1" x14ac:dyDescent="0.25">
      <c r="A35" s="132"/>
      <c r="B35" s="112"/>
      <c r="C35" s="112"/>
      <c r="D35" s="8" t="s">
        <v>38</v>
      </c>
      <c r="E35" s="20" t="s">
        <v>32</v>
      </c>
      <c r="F35" s="39">
        <v>1</v>
      </c>
      <c r="G35" s="20" t="s">
        <v>11</v>
      </c>
      <c r="H35" s="25">
        <f>IF(F35=1,0.5,0)</f>
        <v>0.5</v>
      </c>
      <c r="I35" s="12"/>
      <c r="J35" s="3"/>
    </row>
    <row r="36" spans="1:75" ht="18.75" customHeight="1" x14ac:dyDescent="0.25">
      <c r="A36" s="132"/>
      <c r="B36" s="112"/>
      <c r="C36" s="112"/>
      <c r="D36" s="8" t="s">
        <v>7</v>
      </c>
      <c r="E36" s="20" t="s">
        <v>15</v>
      </c>
      <c r="F36" s="39">
        <v>1</v>
      </c>
      <c r="G36" s="20" t="s">
        <v>12</v>
      </c>
      <c r="H36" s="25">
        <f>IF(F36=1,1,0)</f>
        <v>1</v>
      </c>
      <c r="I36" s="12"/>
      <c r="J36" s="3"/>
    </row>
    <row r="37" spans="1:75" ht="18.75" customHeight="1" x14ac:dyDescent="0.25">
      <c r="A37" s="132"/>
      <c r="B37" s="112"/>
      <c r="C37" s="112"/>
      <c r="D37" s="8" t="s">
        <v>8</v>
      </c>
      <c r="E37" s="20" t="s">
        <v>15</v>
      </c>
      <c r="F37" s="39">
        <v>0</v>
      </c>
      <c r="G37" s="20" t="s">
        <v>5</v>
      </c>
      <c r="H37" s="25">
        <f>IF(F37=1,2,0)</f>
        <v>0</v>
      </c>
      <c r="I37" s="12"/>
      <c r="J37" s="3"/>
    </row>
    <row r="38" spans="1:75" ht="18.75" customHeight="1" x14ac:dyDescent="0.25">
      <c r="A38" s="132"/>
      <c r="B38" s="112"/>
      <c r="C38" s="112"/>
      <c r="D38" s="8" t="s">
        <v>92</v>
      </c>
      <c r="E38" s="20" t="s">
        <v>15</v>
      </c>
      <c r="F38" s="39">
        <v>1</v>
      </c>
      <c r="G38" s="20" t="s">
        <v>39</v>
      </c>
      <c r="H38" s="25">
        <f>IF(F38=1,3,0)</f>
        <v>3</v>
      </c>
      <c r="I38" s="12"/>
      <c r="J38" s="3"/>
    </row>
    <row r="39" spans="1:75" ht="16.5" customHeight="1" x14ac:dyDescent="0.25">
      <c r="A39" s="132">
        <v>19</v>
      </c>
      <c r="B39" s="112"/>
      <c r="C39" s="112"/>
      <c r="D39" s="110" t="s">
        <v>40</v>
      </c>
      <c r="E39" s="110"/>
      <c r="F39" s="110"/>
      <c r="G39" s="110"/>
      <c r="H39" s="111"/>
      <c r="I39" s="12"/>
      <c r="J39" s="3"/>
    </row>
    <row r="40" spans="1:75" ht="19.5" customHeight="1" x14ac:dyDescent="0.25">
      <c r="A40" s="132"/>
      <c r="B40" s="112"/>
      <c r="C40" s="112"/>
      <c r="D40" s="8" t="s">
        <v>7</v>
      </c>
      <c r="E40" s="20" t="s">
        <v>6</v>
      </c>
      <c r="F40" s="39">
        <v>0</v>
      </c>
      <c r="G40" s="20" t="s">
        <v>41</v>
      </c>
      <c r="H40" s="25">
        <f>F40*0.5</f>
        <v>0</v>
      </c>
      <c r="I40" s="12"/>
      <c r="J40" s="3"/>
    </row>
    <row r="41" spans="1:75" ht="19.5" customHeight="1" x14ac:dyDescent="0.25">
      <c r="A41" s="132"/>
      <c r="B41" s="112"/>
      <c r="C41" s="112"/>
      <c r="D41" s="8" t="s">
        <v>8</v>
      </c>
      <c r="E41" s="20" t="s">
        <v>6</v>
      </c>
      <c r="F41" s="39">
        <v>2</v>
      </c>
      <c r="G41" s="20" t="s">
        <v>42</v>
      </c>
      <c r="H41" s="25">
        <f>F41*1</f>
        <v>2</v>
      </c>
      <c r="I41" s="12"/>
      <c r="J41" s="3"/>
    </row>
    <row r="42" spans="1:75" ht="19.5" customHeight="1" x14ac:dyDescent="0.25">
      <c r="A42" s="132"/>
      <c r="B42" s="112"/>
      <c r="C42" s="112"/>
      <c r="D42" s="8" t="s">
        <v>9</v>
      </c>
      <c r="E42" s="20" t="s">
        <v>6</v>
      </c>
      <c r="F42" s="39">
        <v>1</v>
      </c>
      <c r="G42" s="20" t="s">
        <v>43</v>
      </c>
      <c r="H42" s="25">
        <f>F42*2.5</f>
        <v>2.5</v>
      </c>
      <c r="I42" s="12"/>
      <c r="J42" s="3"/>
    </row>
    <row r="43" spans="1:75" ht="30" x14ac:dyDescent="0.25">
      <c r="A43" s="55">
        <v>20</v>
      </c>
      <c r="B43" s="112"/>
      <c r="C43" s="112"/>
      <c r="D43" s="13" t="s">
        <v>45</v>
      </c>
      <c r="E43" s="20" t="s">
        <v>15</v>
      </c>
      <c r="F43" s="39">
        <v>1</v>
      </c>
      <c r="G43" s="20" t="s">
        <v>12</v>
      </c>
      <c r="H43" s="25">
        <f>IF(F43=1,1,0)</f>
        <v>1</v>
      </c>
      <c r="I43" s="12"/>
      <c r="J43" s="3"/>
    </row>
    <row r="44" spans="1:75" ht="45" x14ac:dyDescent="0.25">
      <c r="A44" s="55">
        <v>21</v>
      </c>
      <c r="B44" s="112"/>
      <c r="C44" s="112"/>
      <c r="D44" s="13" t="s">
        <v>79</v>
      </c>
      <c r="E44" s="20" t="s">
        <v>10</v>
      </c>
      <c r="F44" s="39">
        <v>18</v>
      </c>
      <c r="G44" s="20" t="s">
        <v>46</v>
      </c>
      <c r="H44" s="25">
        <f>ROUND(F44*2/100,1)</f>
        <v>0.4</v>
      </c>
      <c r="I44" s="12"/>
      <c r="J44" s="3"/>
    </row>
    <row r="45" spans="1:75" ht="44.25" x14ac:dyDescent="0.25">
      <c r="A45" s="55">
        <v>22</v>
      </c>
      <c r="B45" s="112"/>
      <c r="C45" s="112"/>
      <c r="D45" s="13" t="s">
        <v>47</v>
      </c>
      <c r="E45" s="20" t="s">
        <v>48</v>
      </c>
      <c r="F45" s="39">
        <v>1</v>
      </c>
      <c r="G45" s="20" t="s">
        <v>49</v>
      </c>
      <c r="H45" s="25">
        <f>F45*1</f>
        <v>1</v>
      </c>
      <c r="I45" s="12"/>
      <c r="J45" s="3"/>
    </row>
    <row r="46" spans="1:75" ht="44.25" x14ac:dyDescent="0.25">
      <c r="A46" s="55">
        <v>23</v>
      </c>
      <c r="B46" s="112"/>
      <c r="C46" s="112"/>
      <c r="D46" s="13" t="s">
        <v>80</v>
      </c>
      <c r="E46" s="20" t="s">
        <v>14</v>
      </c>
      <c r="F46" s="39">
        <v>2</v>
      </c>
      <c r="G46" s="20" t="s">
        <v>50</v>
      </c>
      <c r="H46" s="25">
        <f>F46*0.5</f>
        <v>1</v>
      </c>
      <c r="I46" s="12"/>
      <c r="J46" s="3"/>
    </row>
    <row r="47" spans="1:75" ht="39.75" customHeight="1" thickBot="1" x14ac:dyDescent="0.3">
      <c r="A47" s="31">
        <v>24</v>
      </c>
      <c r="B47" s="113"/>
      <c r="C47" s="113"/>
      <c r="D47" s="26" t="s">
        <v>51</v>
      </c>
      <c r="E47" s="27" t="s">
        <v>15</v>
      </c>
      <c r="F47" s="40">
        <v>0</v>
      </c>
      <c r="G47" s="27" t="s">
        <v>52</v>
      </c>
      <c r="H47" s="28">
        <f>F47*5</f>
        <v>0</v>
      </c>
      <c r="I47" s="12"/>
      <c r="J47" s="3"/>
    </row>
    <row r="48" spans="1:75" ht="18" customHeight="1" x14ac:dyDescent="0.25">
      <c r="A48" s="10"/>
      <c r="B48" s="14"/>
      <c r="C48" s="15"/>
      <c r="D48" s="16"/>
      <c r="E48" s="17"/>
      <c r="F48" s="17"/>
      <c r="G48" s="17"/>
      <c r="H48" s="17"/>
    </row>
    <row r="49" spans="1:8" x14ac:dyDescent="0.25">
      <c r="A49" s="17"/>
      <c r="B49" s="17"/>
      <c r="C49" s="17"/>
      <c r="D49" s="17"/>
      <c r="E49" s="17"/>
      <c r="F49" s="17"/>
      <c r="G49" s="17"/>
      <c r="H49" s="17"/>
    </row>
    <row r="50" spans="1:8" x14ac:dyDescent="0.25">
      <c r="A50" s="17"/>
      <c r="B50" s="17"/>
      <c r="C50" s="17"/>
      <c r="D50" s="17"/>
      <c r="E50" s="17"/>
      <c r="F50" s="17"/>
      <c r="G50" s="17"/>
      <c r="H50" s="17"/>
    </row>
    <row r="51" spans="1:8" x14ac:dyDescent="0.25">
      <c r="A51" s="17"/>
      <c r="B51" s="17"/>
      <c r="C51" s="17"/>
      <c r="D51" s="17"/>
      <c r="E51" s="17"/>
      <c r="F51" s="17"/>
      <c r="G51" s="17"/>
      <c r="H51" s="17"/>
    </row>
    <row r="52" spans="1:8" x14ac:dyDescent="0.25">
      <c r="A52" s="17"/>
      <c r="B52" s="17"/>
      <c r="C52" s="17"/>
      <c r="D52" s="17"/>
      <c r="E52" s="17"/>
      <c r="F52" s="17"/>
      <c r="G52" s="17"/>
      <c r="H52" s="17"/>
    </row>
    <row r="53" spans="1:8" x14ac:dyDescent="0.25">
      <c r="A53" s="17"/>
      <c r="B53" s="17"/>
      <c r="C53" s="17"/>
      <c r="D53" s="17"/>
      <c r="E53" s="17"/>
      <c r="F53" s="17"/>
      <c r="G53" s="17"/>
      <c r="H53" s="17"/>
    </row>
    <row r="54" spans="1:8" x14ac:dyDescent="0.25">
      <c r="A54" s="17"/>
      <c r="B54" s="17"/>
      <c r="C54" s="17"/>
      <c r="D54" s="17"/>
      <c r="E54" s="17"/>
      <c r="F54" s="17"/>
      <c r="G54" s="17"/>
      <c r="H54" s="17"/>
    </row>
    <row r="55" spans="1:8" x14ac:dyDescent="0.25">
      <c r="A55" s="17"/>
      <c r="B55" s="17"/>
      <c r="C55" s="17"/>
      <c r="D55" s="17"/>
      <c r="E55" s="17"/>
      <c r="F55" s="17"/>
      <c r="G55" s="17"/>
      <c r="H55" s="17"/>
    </row>
    <row r="56" spans="1:8" x14ac:dyDescent="0.25">
      <c r="A56" s="17"/>
      <c r="B56" s="17"/>
      <c r="C56" s="17"/>
      <c r="D56" s="17"/>
      <c r="E56" s="17"/>
      <c r="F56" s="17"/>
      <c r="G56" s="17"/>
      <c r="H56" s="17"/>
    </row>
    <row r="57" spans="1:8" x14ac:dyDescent="0.25">
      <c r="A57" s="17"/>
      <c r="B57" s="17"/>
      <c r="C57" s="17"/>
      <c r="D57" s="17"/>
      <c r="E57" s="17"/>
      <c r="F57" s="17"/>
      <c r="G57" s="17"/>
      <c r="H57" s="17"/>
    </row>
    <row r="58" spans="1:8" x14ac:dyDescent="0.25">
      <c r="A58" s="17"/>
      <c r="B58" s="17"/>
      <c r="C58" s="17"/>
    </row>
    <row r="59" spans="1:8" x14ac:dyDescent="0.25">
      <c r="A59" s="17"/>
      <c r="B59" s="17"/>
      <c r="C59" s="17"/>
    </row>
    <row r="60" spans="1:8" x14ac:dyDescent="0.25">
      <c r="A60" s="17"/>
      <c r="B60" s="17"/>
      <c r="C60" s="17"/>
    </row>
    <row r="61" spans="1:8" x14ac:dyDescent="0.25">
      <c r="A61" s="17"/>
      <c r="B61" s="17"/>
      <c r="C61" s="17"/>
    </row>
    <row r="62" spans="1:8" x14ac:dyDescent="0.25">
      <c r="A62" s="17"/>
      <c r="B62" s="17"/>
      <c r="C62" s="17"/>
    </row>
    <row r="63" spans="1:8" x14ac:dyDescent="0.25">
      <c r="A63" s="17"/>
      <c r="B63" s="17"/>
      <c r="C63" s="17"/>
    </row>
    <row r="64" spans="1:8" x14ac:dyDescent="0.25">
      <c r="A64" s="17"/>
      <c r="B64" s="17"/>
      <c r="C64" s="17"/>
    </row>
    <row r="65" spans="1:3" x14ac:dyDescent="0.25">
      <c r="A65" s="17"/>
      <c r="B65" s="17"/>
      <c r="C65" s="17"/>
    </row>
    <row r="66" spans="1:3" x14ac:dyDescent="0.25">
      <c r="A66" s="17"/>
      <c r="B66" s="17"/>
      <c r="C66" s="17"/>
    </row>
    <row r="67" spans="1:3" x14ac:dyDescent="0.25">
      <c r="A67" s="17"/>
      <c r="B67" s="17"/>
    </row>
  </sheetData>
  <sheetProtection selectLockedCells="1"/>
  <mergeCells count="29">
    <mergeCell ref="A9:F9"/>
    <mergeCell ref="C26:C27"/>
    <mergeCell ref="B19:B27"/>
    <mergeCell ref="C19:C20"/>
    <mergeCell ref="C10:D10"/>
    <mergeCell ref="C11:C15"/>
    <mergeCell ref="B11:B18"/>
    <mergeCell ref="C16:C17"/>
    <mergeCell ref="A29:A33"/>
    <mergeCell ref="C29:C33"/>
    <mergeCell ref="B28:B47"/>
    <mergeCell ref="D29:H29"/>
    <mergeCell ref="C21:C25"/>
    <mergeCell ref="D39:H39"/>
    <mergeCell ref="A34:A38"/>
    <mergeCell ref="D34:H34"/>
    <mergeCell ref="C34:C47"/>
    <mergeCell ref="A39:A42"/>
    <mergeCell ref="A2:B2"/>
    <mergeCell ref="A3:B3"/>
    <mergeCell ref="A6:F6"/>
    <mergeCell ref="A7:F7"/>
    <mergeCell ref="A8:F8"/>
    <mergeCell ref="A4:B4"/>
    <mergeCell ref="D5:H5"/>
    <mergeCell ref="D1:H3"/>
    <mergeCell ref="A1:C1"/>
    <mergeCell ref="D4:H4"/>
    <mergeCell ref="A5:B5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0" fitToHeight="2" orientation="portrait" r:id="rId1"/>
  <headerFooter alignWithMargins="0"/>
  <rowBreaks count="1" manualBreakCount="1">
    <brk id="27" max="16383" man="1"/>
  </rowBreaks>
  <cellWatches>
    <cellWatch r="F10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44</vt:i4>
      </vt:variant>
    </vt:vector>
  </HeadingPairs>
  <TitlesOfParts>
    <vt:vector size="44" baseType="lpstr">
      <vt:lpstr>Главный лист</vt:lpstr>
      <vt:lpstr>АТпИС</vt:lpstr>
      <vt:lpstr>Т-Ал</vt:lpstr>
      <vt:lpstr>Т-6</vt:lpstr>
      <vt:lpstr>Т-29</vt:lpstr>
      <vt:lpstr>Т-55</vt:lpstr>
      <vt:lpstr>Т-11</vt:lpstr>
      <vt:lpstr>Т-14</vt:lpstr>
      <vt:lpstr>Т-16</vt:lpstr>
      <vt:lpstr>Т-32</vt:lpstr>
      <vt:lpstr>Т-33</vt:lpstr>
      <vt:lpstr>Т-37</vt:lpstr>
      <vt:lpstr>Т-ЦПК</vt:lpstr>
      <vt:lpstr>Т-ДТДиМ</vt:lpstr>
      <vt:lpstr>С-80</vt:lpstr>
      <vt:lpstr>С-87</vt:lpstr>
      <vt:lpstr>С-196</vt:lpstr>
      <vt:lpstr>С-197</vt:lpstr>
      <vt:lpstr>С-СамЛ</vt:lpstr>
      <vt:lpstr>С-ЦДОД</vt:lpstr>
      <vt:lpstr>А-2</vt:lpstr>
      <vt:lpstr>А-4</vt:lpstr>
      <vt:lpstr>А-НК</vt:lpstr>
      <vt:lpstr>Б-БСОШ</vt:lpstr>
      <vt:lpstr>З-Зыр</vt:lpstr>
      <vt:lpstr>З-Выс</vt:lpstr>
      <vt:lpstr>З-Мих</vt:lpstr>
      <vt:lpstr>К-КСОШ1</vt:lpstr>
      <vt:lpstr>К-КСОШ2</vt:lpstr>
      <vt:lpstr>К-Осин</vt:lpstr>
      <vt:lpstr>К-7</vt:lpstr>
      <vt:lpstr>К-ДЮЦ</vt:lpstr>
      <vt:lpstr>К-Крив</vt:lpstr>
      <vt:lpstr>К-Вол</vt:lpstr>
      <vt:lpstr>М-МСОШ1</vt:lpstr>
      <vt:lpstr>П-Пер</vt:lpstr>
      <vt:lpstr>П-К</vt:lpstr>
      <vt:lpstr>П-Ул</vt:lpstr>
      <vt:lpstr>Т-Мал</vt:lpstr>
      <vt:lpstr>Т-Мор</vt:lpstr>
      <vt:lpstr>Т-Рыб</vt:lpstr>
      <vt:lpstr>Ч-Под</vt:lpstr>
      <vt:lpstr>Ш-Поб</vt:lpstr>
      <vt:lpstr>Ш-СОШ1</vt:lpstr>
    </vt:vector>
  </TitlesOfParts>
  <Company>РЦРО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mackevich</dc:creator>
  <cp:lastModifiedBy>Муравский А. В.</cp:lastModifiedBy>
  <cp:lastPrinted>2017-05-10T01:04:14Z</cp:lastPrinted>
  <dcterms:created xsi:type="dcterms:W3CDTF">2009-05-13T02:23:13Z</dcterms:created>
  <dcterms:modified xsi:type="dcterms:W3CDTF">2018-08-14T10:34:44Z</dcterms:modified>
</cp:coreProperties>
</file>