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0" windowWidth="19995" windowHeight="11175" tabRatio="334"/>
  </bookViews>
  <sheets>
    <sheet name="2020-2021 учебный год" sheetId="1" r:id="rId1"/>
  </sheets>
  <calcPr calcId="125725"/>
</workbook>
</file>

<file path=xl/calcChain.xml><?xml version="1.0" encoding="utf-8"?>
<calcChain xmlns="http://schemas.openxmlformats.org/spreadsheetml/2006/main">
  <c r="H50" i="1"/>
  <c r="H49"/>
  <c r="H48"/>
  <c r="H47"/>
  <c r="H45"/>
  <c r="H44"/>
  <c r="H35"/>
  <c r="H34"/>
  <c r="H33"/>
  <c r="H32"/>
  <c r="H31"/>
  <c r="H29"/>
  <c r="H21"/>
  <c r="F20"/>
  <c r="H20" s="1"/>
  <c r="H19"/>
  <c r="H16"/>
  <c r="H28"/>
  <c r="H27"/>
  <c r="H25"/>
  <c r="H24"/>
  <c r="H23"/>
  <c r="H22"/>
  <c r="H15"/>
  <c r="H17"/>
  <c r="H46" l="1"/>
  <c r="H43"/>
  <c r="H42"/>
  <c r="H40"/>
  <c r="H39"/>
  <c r="H37"/>
  <c r="H38"/>
  <c r="H26"/>
  <c r="H18"/>
  <c r="H14"/>
  <c r="H11"/>
  <c r="H12"/>
  <c r="H13"/>
  <c r="C4" l="1"/>
  <c r="C3" l="1"/>
  <c r="C2"/>
  <c r="C5" l="1"/>
</calcChain>
</file>

<file path=xl/sharedStrings.xml><?xml version="1.0" encoding="utf-8"?>
<sst xmlns="http://schemas.openxmlformats.org/spreadsheetml/2006/main" count="149" uniqueCount="104">
  <si>
    <t>Значение в единицах измерения</t>
  </si>
  <si>
    <t>Система оценки</t>
  </si>
  <si>
    <t>Рейтинговое значение</t>
  </si>
  <si>
    <t>№</t>
  </si>
  <si>
    <t>человек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</si>
  <si>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+ 2б</t>
    </r>
  </si>
  <si>
    <t>количество</t>
  </si>
  <si>
    <t xml:space="preserve"> - на муниципальном уровне</t>
  </si>
  <si>
    <t xml:space="preserve"> - на региональном уровне</t>
  </si>
  <si>
    <t>количество часов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</si>
  <si>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+ 0,5б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</si>
  <si>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+ 1б</t>
    </r>
  </si>
  <si>
    <t>РЕЙТИНГ</t>
  </si>
  <si>
    <t>количество статей</t>
  </si>
  <si>
    <r>
      <t xml:space="preserve">если да = </t>
    </r>
    <r>
      <rPr>
        <b/>
        <sz val="11"/>
        <rFont val="Times New Roman"/>
        <family val="1"/>
        <charset val="204"/>
      </rPr>
      <t>1</t>
    </r>
  </si>
  <si>
    <t>слушатели, имеющие документально подтвержденные достижения по теме Программы:</t>
  </si>
  <si>
    <r>
      <t xml:space="preserve"> если да = </t>
    </r>
    <r>
      <rPr>
        <b/>
        <sz val="11"/>
        <rFont val="Times New Roman"/>
        <family val="1"/>
        <charset val="204"/>
      </rPr>
      <t>1</t>
    </r>
  </si>
  <si>
    <t>Полнота и преемственность реализации</t>
  </si>
  <si>
    <t>Доступность</t>
  </si>
  <si>
    <t>Адаптированность</t>
  </si>
  <si>
    <t xml:space="preserve">Наличие раздела о деятельности Центра в программе развития образовательной организации </t>
  </si>
  <si>
    <t>Кадровое обеспечение</t>
  </si>
  <si>
    <t>Привлечение специалистов из профессионального сообщества, консультантов из числа обучающихся и выпускников Центра</t>
  </si>
  <si>
    <t>Материально-техническое, информационно-технологическое  обеспечение</t>
  </si>
  <si>
    <t>Учебно-методическое обеспечение</t>
  </si>
  <si>
    <r>
      <t>если да =</t>
    </r>
    <r>
      <rPr>
        <b/>
        <sz val="11"/>
        <rFont val="Times New Roman"/>
        <family val="1"/>
        <charset val="204"/>
      </rPr>
      <t xml:space="preserve"> 1</t>
    </r>
  </si>
  <si>
    <t>Уровень и качество общеобразовательной подготовки слушателей</t>
  </si>
  <si>
    <t>Результаты образовательной деятельности Центра по реализации Программы</t>
  </si>
  <si>
    <t>Сформированность ключевых компетентностей слушателей</t>
  </si>
  <si>
    <t xml:space="preserve"> - на уровне образовательной организации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</si>
  <si>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+ 3б</t>
    </r>
  </si>
  <si>
    <t>организация образовательных событий по теме Программ:</t>
  </si>
  <si>
    <t xml:space="preserve">Уровень обобщения и представления опыта деятельности Центра </t>
  </si>
  <si>
    <t>Наличие публикаций в методических изданиях по теме Программ</t>
  </si>
  <si>
    <t>количество публикаций</t>
  </si>
  <si>
    <t>Оказание организационно-методической помощи в открытии нового Центра</t>
  </si>
  <si>
    <t>количество человек</t>
  </si>
  <si>
    <t>ВСЕГО</t>
  </si>
  <si>
    <t xml:space="preserve">Количество педагогических работников (из общего числа преподавателей Программ) </t>
  </si>
  <si>
    <t>Количество консультантов-обучающихся (из общего числа преподавателей Программ)</t>
  </si>
  <si>
    <t>Количество привлеченных специалистов (из общего числа преподавателей Программ)</t>
  </si>
  <si>
    <t>Реализация Программ с применением дистанционных образовательных технологий и электронного обучения</t>
  </si>
  <si>
    <t>Наличие положения на странице Центра</t>
  </si>
  <si>
    <t>Наличие списка Совета Центра на странице Центра</t>
  </si>
  <si>
    <t>Наличие договоров о сотрудничестве на странице Центра</t>
  </si>
  <si>
    <t>Слушатели, успешно прошедшие итоговую аттестацию и получившие удостоверение (по всем программам)</t>
  </si>
  <si>
    <r>
      <t xml:space="preserve">Реализация Программы для возрастной группы </t>
    </r>
    <r>
      <rPr>
        <b/>
        <sz val="11"/>
        <rFont val="Times New Roman"/>
        <family val="1"/>
        <charset val="204"/>
      </rPr>
      <t>1-4 классов</t>
    </r>
  </si>
  <si>
    <r>
      <t xml:space="preserve">Реализация Программы для возрастной группы </t>
    </r>
    <r>
      <rPr>
        <b/>
        <sz val="11"/>
        <rFont val="Times New Roman"/>
        <family val="1"/>
        <charset val="204"/>
      </rPr>
      <t>5-9 классов</t>
    </r>
  </si>
  <si>
    <r>
      <t>Реализация Программы для возрастной группы</t>
    </r>
    <r>
      <rPr>
        <b/>
        <sz val="11"/>
        <rFont val="Times New Roman"/>
        <family val="1"/>
        <charset val="204"/>
      </rPr>
      <t xml:space="preserve"> 9-11 классов</t>
    </r>
  </si>
  <si>
    <t>Реализация Программы для взрослых</t>
  </si>
  <si>
    <r>
      <t xml:space="preserve">публичное представление </t>
    </r>
    <r>
      <rPr>
        <b/>
        <sz val="11"/>
        <rFont val="Times New Roman"/>
        <family val="1"/>
        <charset val="204"/>
      </rPr>
      <t>преподавателями</t>
    </r>
    <r>
      <rPr>
        <sz val="11"/>
        <rFont val="Times New Roman"/>
        <family val="1"/>
        <charset val="204"/>
      </rPr>
      <t xml:space="preserve"> результатов инновационной деятельности Центра на научно-практических конференциях:</t>
    </r>
  </si>
  <si>
    <t>Деятельность профессиональных и общественных экспертов из числа преподавателей программ Центра</t>
  </si>
  <si>
    <t>Объект</t>
  </si>
  <si>
    <t>Показатели и индикаторы</t>
  </si>
  <si>
    <t>Значение</t>
  </si>
  <si>
    <t>Общее количество слушателей образовательных программ</t>
  </si>
  <si>
    <r>
      <t>Доля слушателей, привлеченных из других образовательных организаций (</t>
    </r>
    <r>
      <rPr>
        <b/>
        <sz val="11"/>
        <rFont val="Times New Roman"/>
        <family val="1"/>
        <charset val="204"/>
      </rPr>
      <t>не заполняют</t>
    </r>
    <r>
      <rPr>
        <sz val="11"/>
        <rFont val="Times New Roman"/>
        <family val="1"/>
        <charset val="204"/>
      </rPr>
      <t xml:space="preserve"> организации дополнительного образования)</t>
    </r>
  </si>
  <si>
    <t>1 блок</t>
  </si>
  <si>
    <t>2 блок</t>
  </si>
  <si>
    <t>3 блок</t>
  </si>
  <si>
    <t>Организация образовательной деятельности для реализации Программы</t>
  </si>
  <si>
    <t>Образовательная программа (не менее 18 часов)</t>
  </si>
  <si>
    <t xml:space="preserve"> - на федеральном и международном уровнях</t>
  </si>
  <si>
    <t>ОЦЕНОЧНЫЙ ЛИСТ ОБРАЗОВАТЕЛЬНОЙ ДЕЯТЕЛЬНОСТИ 
ЦЕНТРА ГРАЖДАНСКОГО ОБРАЗОВАНИЯ за 2020-2021 учебный год</t>
  </si>
  <si>
    <t xml:space="preserve">Наличие информации о деятельности Центра в рабочей программе воспитания </t>
  </si>
  <si>
    <r>
      <t>Повышение квалификации</t>
    </r>
    <r>
      <rPr>
        <b/>
        <sz val="11"/>
        <rFont val="Times New Roman"/>
        <family val="1"/>
        <charset val="204"/>
      </rPr>
      <t xml:space="preserve"> педагогических работников</t>
    </r>
    <r>
      <rPr>
        <sz val="11"/>
        <rFont val="Times New Roman"/>
        <family val="1"/>
        <charset val="204"/>
      </rPr>
      <t xml:space="preserve"> по теме Программы (за 3 года)</t>
    </r>
  </si>
  <si>
    <r>
      <t xml:space="preserve">Наличие обновляемой </t>
    </r>
    <r>
      <rPr>
        <b/>
        <sz val="11"/>
        <rFont val="Times New Roman"/>
        <family val="1"/>
        <charset val="204"/>
      </rPr>
      <t>не менее 2-х раз в месяц страницы</t>
    </r>
    <r>
      <rPr>
        <sz val="11"/>
        <rFont val="Times New Roman"/>
        <family val="1"/>
        <charset val="204"/>
      </rPr>
      <t xml:space="preserve"> Центра на официальном сайте Организации</t>
    </r>
  </si>
  <si>
    <r>
      <t xml:space="preserve">Наличие обновляемой </t>
    </r>
    <r>
      <rPr>
        <b/>
        <sz val="11"/>
        <rFont val="Times New Roman"/>
        <family val="1"/>
        <charset val="204"/>
      </rPr>
      <t>не менее 2-х раз в неделю</t>
    </r>
    <r>
      <rPr>
        <sz val="11"/>
        <rFont val="Times New Roman"/>
        <family val="1"/>
        <charset val="204"/>
      </rPr>
      <t xml:space="preserve"> группы Центра в социальной сети ВКонтакте</t>
    </r>
  </si>
  <si>
    <t>Использование электронного диагностического инструментария</t>
  </si>
  <si>
    <t>Наличие методических и дидактических материалов на странице Центра</t>
  </si>
  <si>
    <t>Наличие интерактивного перечня рекомендуемых образовательных событий на странице Центра</t>
  </si>
  <si>
    <t xml:space="preserve"> - на федеральном уровне</t>
  </si>
  <si>
    <t xml:space="preserve"> - на международном уровне</t>
  </si>
  <si>
    <t xml:space="preserve"> - на на региональном уровне с участием представителей из других субъектов РФ</t>
  </si>
  <si>
    <t>Кколичество публикаций в муниципальных СМИ о деятельности Центра</t>
  </si>
  <si>
    <t>Количество публикаций в региональных СМИ о деятельности Центра</t>
  </si>
  <si>
    <r>
      <rPr>
        <b/>
        <sz val="11"/>
        <rFont val="Times New Roman"/>
        <family val="1"/>
        <charset val="204"/>
      </rPr>
      <t xml:space="preserve">да + </t>
    </r>
    <r>
      <rPr>
        <sz val="11"/>
        <rFont val="Times New Roman"/>
        <family val="1"/>
        <charset val="204"/>
      </rPr>
      <t>1 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</si>
  <si>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+ 1 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</si>
  <si>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+ 2 б</t>
    </r>
  </si>
  <si>
    <r>
      <rPr>
        <b/>
        <sz val="11"/>
        <rFont val="Times New Roman"/>
        <family val="1"/>
        <charset val="204"/>
      </rPr>
      <t>50 %</t>
    </r>
    <r>
      <rPr>
        <sz val="11"/>
        <rFont val="Times New Roman"/>
        <family val="1"/>
        <charset val="204"/>
      </rPr>
      <t xml:space="preserve"> + 2 б</t>
    </r>
  </si>
  <si>
    <r>
      <t xml:space="preserve">да </t>
    </r>
    <r>
      <rPr>
        <sz val="11"/>
        <rFont val="Times New Roman"/>
        <family val="1"/>
        <charset val="204"/>
      </rPr>
      <t>+ 1 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</si>
  <si>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+ 1 б</t>
    </r>
  </si>
  <si>
    <r>
      <rPr>
        <b/>
        <sz val="11"/>
        <rFont val="Times New Roman"/>
        <family val="1"/>
        <charset val="204"/>
      </rPr>
      <t>50%</t>
    </r>
    <r>
      <rPr>
        <sz val="11"/>
        <rFont val="Times New Roman"/>
        <family val="1"/>
        <charset val="204"/>
      </rPr>
      <t xml:space="preserve"> + 2 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</si>
  <si>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+ 1 б</t>
    </r>
    <r>
      <rPr>
        <b/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</si>
  <si>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+ 0,5 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</si>
  <si>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+ 0,25 б</t>
    </r>
  </si>
  <si>
    <r>
      <rPr>
        <b/>
        <sz val="11"/>
        <rFont val="Times New Roman"/>
        <family val="1"/>
        <charset val="204"/>
      </rPr>
      <t xml:space="preserve">да </t>
    </r>
    <r>
      <rPr>
        <sz val="11"/>
        <rFont val="Times New Roman"/>
        <family val="1"/>
        <charset val="204"/>
      </rPr>
      <t>+ 1 б</t>
    </r>
  </si>
  <si>
    <r>
      <t xml:space="preserve">да </t>
    </r>
    <r>
      <rPr>
        <sz val="11"/>
        <rFont val="Times New Roman"/>
        <family val="1"/>
        <charset val="204"/>
      </rPr>
      <t>+ 2 б</t>
    </r>
  </si>
  <si>
    <r>
      <rPr>
        <b/>
        <sz val="11"/>
        <rFont val="Times New Roman"/>
        <family val="1"/>
        <charset val="204"/>
      </rPr>
      <t>100 %</t>
    </r>
    <r>
      <rPr>
        <sz val="11"/>
        <rFont val="Times New Roman"/>
        <family val="1"/>
        <charset val="204"/>
      </rPr>
      <t xml:space="preserve"> + 4 б</t>
    </r>
  </si>
  <si>
    <r>
      <rPr>
        <b/>
        <sz val="11"/>
        <rFont val="Times New Roman"/>
        <family val="1"/>
        <charset val="204"/>
      </rPr>
      <t xml:space="preserve">100% </t>
    </r>
    <r>
      <rPr>
        <sz val="11"/>
        <rFont val="Times New Roman"/>
        <family val="1"/>
        <charset val="204"/>
      </rPr>
      <t>+ 0,5 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</si>
  <si>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+ 1,5 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</si>
  <si>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+ 2 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</si>
  <si>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+ 3 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</si>
  <si>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+ 0,5 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</si>
  <si>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+ 1 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</si>
  <si>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+ 2 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</si>
  <si>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+ 3 б</t>
    </r>
  </si>
  <si>
    <r>
      <rPr>
        <b/>
        <sz val="11"/>
        <rFont val="Times New Roman"/>
        <family val="1"/>
        <charset val="204"/>
      </rPr>
      <t xml:space="preserve">за 1 публикацию      </t>
    </r>
    <r>
      <rPr>
        <sz val="11"/>
        <rFont val="Times New Roman"/>
        <family val="1"/>
        <charset val="204"/>
      </rPr>
      <t xml:space="preserve"> + 1,5 б</t>
    </r>
  </si>
  <si>
    <r>
      <rPr>
        <b/>
        <sz val="11"/>
        <rFont val="Times New Roman"/>
        <family val="1"/>
        <charset val="204"/>
      </rPr>
      <t>за 1 статью</t>
    </r>
    <r>
      <rPr>
        <sz val="11"/>
        <rFont val="Times New Roman"/>
        <family val="1"/>
        <charset val="204"/>
      </rPr>
      <t xml:space="preserve">      + 0,5 б</t>
    </r>
  </si>
  <si>
    <r>
      <rPr>
        <b/>
        <sz val="11"/>
        <rFont val="Times New Roman"/>
        <family val="1"/>
        <charset val="204"/>
      </rPr>
      <t>за 1 статью</t>
    </r>
    <r>
      <rPr>
        <sz val="11"/>
        <rFont val="Times New Roman"/>
        <family val="1"/>
        <charset val="204"/>
      </rPr>
      <t xml:space="preserve">      + 2 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</si>
  <si>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+ 3 б</t>
    </r>
  </si>
  <si>
    <r>
      <rPr>
        <b/>
        <sz val="11"/>
        <rFont val="Times New Roman"/>
        <family val="1"/>
        <charset val="204"/>
      </rPr>
      <t xml:space="preserve">100 часов            </t>
    </r>
    <r>
      <rPr>
        <sz val="11"/>
        <rFont val="Times New Roman"/>
        <family val="1"/>
        <charset val="204"/>
      </rPr>
      <t xml:space="preserve"> + 2 б</t>
    </r>
  </si>
  <si>
    <t>Сокращенное наименование образовательной организации (заменть на название)</t>
  </si>
  <si>
    <t>Центр гражданского образования "____" (вписать название)</t>
  </si>
</sst>
</file>

<file path=xl/styles.xml><?xml version="1.0" encoding="utf-8"?>
<styleSheet xmlns="http://schemas.openxmlformats.org/spreadsheetml/2006/main">
  <numFmts count="1">
    <numFmt numFmtId="170" formatCode="0.0"/>
  </numFmts>
  <fonts count="9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16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rgb="FFC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9FFC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thin">
        <color indexed="64"/>
      </left>
      <right style="medium">
        <color indexed="60"/>
      </right>
      <top/>
      <bottom style="thin">
        <color indexed="64"/>
      </bottom>
      <diagonal/>
    </border>
    <border>
      <left style="thin">
        <color indexed="64"/>
      </left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medium">
        <color indexed="64"/>
      </bottom>
      <diagonal/>
    </border>
    <border>
      <left/>
      <right/>
      <top style="medium">
        <color indexed="60"/>
      </top>
      <bottom style="medium">
        <color indexed="64"/>
      </bottom>
      <diagonal/>
    </border>
    <border>
      <left/>
      <right style="medium">
        <color indexed="64"/>
      </right>
      <top style="medium">
        <color indexed="60"/>
      </top>
      <bottom style="medium">
        <color indexed="64"/>
      </bottom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4"/>
      </top>
      <bottom style="medium">
        <color indexed="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medium">
        <color indexed="64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/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medium">
        <color indexed="60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medium">
        <color indexed="60"/>
      </top>
      <bottom style="thin">
        <color indexed="64"/>
      </bottom>
      <diagonal/>
    </border>
    <border>
      <left/>
      <right style="thin">
        <color indexed="64"/>
      </right>
      <top style="medium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4"/>
      </bottom>
      <diagonal/>
    </border>
    <border>
      <left style="thin">
        <color indexed="64"/>
      </left>
      <right style="medium">
        <color indexed="60"/>
      </right>
      <top style="medium">
        <color indexed="6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  <border>
      <left style="medium">
        <color indexed="60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/>
      <right style="thin">
        <color indexed="64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0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4" fillId="4" borderId="37" xfId="0" applyFont="1" applyFill="1" applyBorder="1" applyAlignment="1" applyProtection="1">
      <alignment horizontal="center" vertical="center" wrapText="1"/>
      <protection hidden="1"/>
    </xf>
    <xf numFmtId="0" fontId="5" fillId="8" borderId="33" xfId="0" applyFont="1" applyFill="1" applyBorder="1" applyAlignment="1" applyProtection="1">
      <alignment horizontal="center" vertical="center" wrapText="1"/>
      <protection hidden="1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left" vertical="center" wrapText="1"/>
      <protection hidden="1"/>
    </xf>
    <xf numFmtId="0" fontId="1" fillId="0" borderId="38" xfId="0" applyFont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6" fillId="8" borderId="39" xfId="0" applyFont="1" applyFill="1" applyBorder="1" applyAlignment="1" applyProtection="1">
      <alignment horizontal="center" vertical="center" wrapText="1"/>
      <protection hidden="1"/>
    </xf>
    <xf numFmtId="0" fontId="6" fillId="8" borderId="40" xfId="0" applyFont="1" applyFill="1" applyBorder="1" applyAlignment="1" applyProtection="1">
      <alignment horizontal="center" vertical="center" textRotation="90" wrapText="1"/>
      <protection hidden="1"/>
    </xf>
    <xf numFmtId="0" fontId="6" fillId="8" borderId="41" xfId="0" applyFont="1" applyFill="1" applyBorder="1" applyAlignment="1" applyProtection="1">
      <alignment horizontal="center" vertical="center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4" fillId="9" borderId="2" xfId="0" applyFont="1" applyFill="1" applyBorder="1" applyAlignment="1" applyProtection="1">
      <alignment horizontal="center"/>
      <protection hidden="1"/>
    </xf>
    <xf numFmtId="0" fontId="4" fillId="9" borderId="3" xfId="0" applyFont="1" applyFill="1" applyBorder="1" applyAlignment="1" applyProtection="1">
      <alignment horizontal="center"/>
      <protection hidden="1"/>
    </xf>
    <xf numFmtId="0" fontId="8" fillId="9" borderId="4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4" fillId="9" borderId="27" xfId="0" applyFont="1" applyFill="1" applyBorder="1" applyAlignment="1" applyProtection="1">
      <alignment horizontal="right"/>
      <protection hidden="1"/>
    </xf>
    <xf numFmtId="0" fontId="4" fillId="9" borderId="28" xfId="0" applyFont="1" applyFill="1" applyBorder="1" applyAlignment="1" applyProtection="1">
      <alignment horizontal="right"/>
      <protection hidden="1"/>
    </xf>
    <xf numFmtId="0" fontId="4" fillId="9" borderId="10" xfId="0" applyFont="1" applyFill="1" applyBorder="1" applyAlignment="1" applyProtection="1">
      <alignment horizontal="right"/>
      <protection hidden="1"/>
    </xf>
    <xf numFmtId="0" fontId="4" fillId="9" borderId="29" xfId="0" applyFont="1" applyFill="1" applyBorder="1" applyAlignment="1" applyProtection="1">
      <alignment horizontal="right"/>
      <protection hidden="1"/>
    </xf>
    <xf numFmtId="0" fontId="4" fillId="9" borderId="22" xfId="0" applyFont="1" applyFill="1" applyBorder="1" applyAlignment="1" applyProtection="1">
      <alignment horizontal="right"/>
      <protection hidden="1"/>
    </xf>
    <xf numFmtId="0" fontId="4" fillId="9" borderId="31" xfId="0" applyFont="1" applyFill="1" applyBorder="1" applyAlignment="1" applyProtection="1">
      <alignment horizontal="right"/>
      <protection hidden="1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 vertical="center" wrapText="1"/>
      <protection hidden="1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6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43" xfId="0" applyFont="1" applyFill="1" applyBorder="1" applyAlignment="1" applyProtection="1">
      <alignment horizontal="center" vertical="center" wrapText="1"/>
      <protection hidden="1"/>
    </xf>
    <xf numFmtId="0" fontId="7" fillId="6" borderId="30" xfId="0" applyFont="1" applyFill="1" applyBorder="1" applyAlignment="1" applyProtection="1">
      <alignment horizontal="center" vertical="center" wrapText="1"/>
      <protection hidden="1"/>
    </xf>
    <xf numFmtId="0" fontId="7" fillId="6" borderId="44" xfId="0" applyFont="1" applyFill="1" applyBorder="1" applyAlignment="1" applyProtection="1">
      <alignment horizontal="center" vertical="center" wrapText="1"/>
      <protection hidden="1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1" fillId="2" borderId="7" xfId="0" applyFont="1" applyFill="1" applyBorder="1" applyAlignment="1" applyProtection="1">
      <alignment horizontal="left" wrapText="1"/>
      <protection hidden="1"/>
    </xf>
    <xf numFmtId="0" fontId="1" fillId="2" borderId="6" xfId="0" applyFont="1" applyFill="1" applyBorder="1" applyAlignment="1" applyProtection="1">
      <alignment horizontal="left" wrapText="1"/>
      <protection hidden="1"/>
    </xf>
    <xf numFmtId="0" fontId="4" fillId="4" borderId="36" xfId="0" applyFont="1" applyFill="1" applyBorder="1" applyAlignment="1" applyProtection="1">
      <alignment horizontal="center" vertical="center" textRotation="90" wrapText="1"/>
      <protection hidden="1"/>
    </xf>
    <xf numFmtId="0" fontId="4" fillId="9" borderId="11" xfId="0" applyFont="1" applyFill="1" applyBorder="1" applyAlignment="1" applyProtection="1">
      <alignment horizontal="center"/>
      <protection hidden="1"/>
    </xf>
    <xf numFmtId="0" fontId="4" fillId="9" borderId="12" xfId="0" applyFont="1" applyFill="1" applyBorder="1" applyAlignment="1" applyProtection="1">
      <alignment horizontal="center"/>
      <protection hidden="1"/>
    </xf>
    <xf numFmtId="0" fontId="4" fillId="9" borderId="13" xfId="0" applyFont="1" applyFill="1" applyBorder="1" applyAlignment="1" applyProtection="1">
      <alignment horizontal="center"/>
      <protection hidden="1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2" fontId="8" fillId="9" borderId="18" xfId="0" applyNumberFormat="1" applyFont="1" applyFill="1" applyBorder="1" applyAlignment="1" applyProtection="1">
      <alignment horizontal="center"/>
      <protection hidden="1"/>
    </xf>
    <xf numFmtId="2" fontId="8" fillId="9" borderId="19" xfId="0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left" wrapText="1"/>
      <protection hidden="1"/>
    </xf>
    <xf numFmtId="0" fontId="4" fillId="2" borderId="6" xfId="0" applyFont="1" applyFill="1" applyBorder="1" applyAlignment="1" applyProtection="1">
      <alignment horizontal="left" wrapText="1"/>
      <protection hidden="1"/>
    </xf>
    <xf numFmtId="0" fontId="4" fillId="4" borderId="23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4" fillId="4" borderId="8" xfId="0" applyFont="1" applyFill="1" applyBorder="1" applyAlignment="1" applyProtection="1">
      <alignment horizontal="center" vertical="center" textRotation="90" wrapText="1"/>
      <protection hidden="1"/>
    </xf>
    <xf numFmtId="0" fontId="6" fillId="8" borderId="4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 textRotation="90" wrapText="1"/>
      <protection hidden="1"/>
    </xf>
    <xf numFmtId="0" fontId="1" fillId="3" borderId="46" xfId="0" applyFont="1" applyFill="1" applyBorder="1" applyAlignment="1" applyProtection="1">
      <alignment horizontal="right"/>
      <protection hidden="1"/>
    </xf>
    <xf numFmtId="0" fontId="1" fillId="3" borderId="23" xfId="0" applyFont="1" applyFill="1" applyBorder="1" applyAlignment="1" applyProtection="1">
      <alignment horizontal="right"/>
      <protection hidden="1"/>
    </xf>
    <xf numFmtId="0" fontId="1" fillId="3" borderId="47" xfId="0" applyFont="1" applyFill="1" applyBorder="1" applyAlignment="1" applyProtection="1">
      <alignment horizontal="right"/>
      <protection hidden="1"/>
    </xf>
    <xf numFmtId="0" fontId="1" fillId="3" borderId="25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hidden="1"/>
    </xf>
    <xf numFmtId="0" fontId="1" fillId="3" borderId="14" xfId="0" applyFont="1" applyFill="1" applyBorder="1" applyAlignment="1" applyProtection="1">
      <protection hidden="1"/>
    </xf>
    <xf numFmtId="0" fontId="1" fillId="0" borderId="48" xfId="0" applyFont="1" applyBorder="1" applyProtection="1">
      <protection hidden="1"/>
    </xf>
    <xf numFmtId="0" fontId="1" fillId="0" borderId="49" xfId="0" applyFont="1" applyBorder="1" applyProtection="1">
      <protection hidden="1"/>
    </xf>
    <xf numFmtId="0" fontId="1" fillId="0" borderId="50" xfId="0" applyFont="1" applyBorder="1" applyProtection="1">
      <protection hidden="1"/>
    </xf>
    <xf numFmtId="0" fontId="1" fillId="5" borderId="38" xfId="0" applyFon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center"/>
      <protection locked="0"/>
    </xf>
    <xf numFmtId="0" fontId="1" fillId="5" borderId="51" xfId="0" applyFont="1" applyFill="1" applyBorder="1" applyAlignment="1" applyProtection="1">
      <alignment horizontal="center"/>
      <protection locked="0"/>
    </xf>
    <xf numFmtId="0" fontId="1" fillId="3" borderId="48" xfId="0" applyFont="1" applyFill="1" applyBorder="1" applyAlignment="1" applyProtection="1">
      <alignment horizontal="left"/>
      <protection hidden="1"/>
    </xf>
    <xf numFmtId="0" fontId="1" fillId="3" borderId="46" xfId="0" applyFont="1" applyFill="1" applyBorder="1" applyAlignment="1" applyProtection="1">
      <alignment horizontal="left"/>
      <protection hidden="1"/>
    </xf>
    <xf numFmtId="0" fontId="1" fillId="3" borderId="49" xfId="0" applyFont="1" applyFill="1" applyBorder="1" applyAlignment="1" applyProtection="1">
      <alignment horizontal="left"/>
      <protection hidden="1"/>
    </xf>
    <xf numFmtId="0" fontId="1" fillId="3" borderId="23" xfId="0" applyFont="1" applyFill="1" applyBorder="1" applyAlignment="1" applyProtection="1">
      <alignment horizontal="left"/>
      <protection hidden="1"/>
    </xf>
    <xf numFmtId="0" fontId="1" fillId="3" borderId="50" xfId="0" applyFont="1" applyFill="1" applyBorder="1" applyAlignment="1" applyProtection="1">
      <alignment horizontal="left"/>
      <protection hidden="1"/>
    </xf>
    <xf numFmtId="0" fontId="1" fillId="3" borderId="47" xfId="0" applyFont="1" applyFill="1" applyBorder="1" applyAlignment="1" applyProtection="1">
      <alignment horizontal="left"/>
      <protection hidden="1"/>
    </xf>
    <xf numFmtId="170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52" xfId="0" applyFont="1" applyFill="1" applyBorder="1" applyAlignment="1" applyProtection="1">
      <alignment horizontal="center" vertical="center" wrapText="1"/>
      <protection hidden="1"/>
    </xf>
    <xf numFmtId="0" fontId="5" fillId="8" borderId="45" xfId="0" applyFont="1" applyFill="1" applyBorder="1" applyAlignment="1" applyProtection="1">
      <alignment horizontal="center" vertical="center" wrapText="1"/>
      <protection hidden="1"/>
    </xf>
    <xf numFmtId="0" fontId="5" fillId="8" borderId="3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9FFCF"/>
      <color rgb="FF9A392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W70"/>
  <sheetViews>
    <sheetView tabSelected="1" zoomScaleNormal="100" workbookViewId="0">
      <selection activeCell="D5" sqref="D5:H5"/>
    </sheetView>
  </sheetViews>
  <sheetFormatPr defaultColWidth="9.140625" defaultRowHeight="1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>
      <c r="A1" s="69" t="s">
        <v>12</v>
      </c>
      <c r="B1" s="70"/>
      <c r="C1" s="71"/>
      <c r="D1" s="55" t="s">
        <v>63</v>
      </c>
      <c r="E1" s="56"/>
      <c r="F1" s="56"/>
      <c r="G1" s="56"/>
      <c r="H1" s="57"/>
      <c r="I1" s="1"/>
      <c r="J1" s="1"/>
      <c r="K1" s="1"/>
    </row>
    <row r="2" spans="1:11">
      <c r="A2" s="46" t="s">
        <v>57</v>
      </c>
      <c r="B2" s="47"/>
      <c r="C2" s="36" t="e">
        <f>SUM(H11:H18)</f>
        <v>#DIV/0!</v>
      </c>
      <c r="D2" s="58"/>
      <c r="E2" s="59"/>
      <c r="F2" s="59"/>
      <c r="G2" s="59"/>
      <c r="H2" s="60"/>
      <c r="I2" s="3"/>
      <c r="J2" s="1"/>
      <c r="K2" s="1"/>
    </row>
    <row r="3" spans="1:11">
      <c r="A3" s="48" t="s">
        <v>58</v>
      </c>
      <c r="B3" s="49"/>
      <c r="C3" s="37" t="e">
        <f>SUM(H19:H28)</f>
        <v>#DIV/0!</v>
      </c>
      <c r="D3" s="61"/>
      <c r="E3" s="62"/>
      <c r="F3" s="62"/>
      <c r="G3" s="62"/>
      <c r="H3" s="63"/>
      <c r="I3" s="1"/>
      <c r="J3" s="1"/>
      <c r="K3" s="1"/>
    </row>
    <row r="4" spans="1:11" ht="16.5" thickBot="1">
      <c r="A4" s="50" t="s">
        <v>59</v>
      </c>
      <c r="B4" s="51"/>
      <c r="C4" s="38" t="e">
        <f>SUM(H29:H29,H31:H35,H37:H40,H42:H50)</f>
        <v>#DIV/0!</v>
      </c>
      <c r="D4" s="72" t="s">
        <v>102</v>
      </c>
      <c r="E4" s="73"/>
      <c r="F4" s="73"/>
      <c r="G4" s="73"/>
      <c r="H4" s="74"/>
      <c r="I4" s="4"/>
    </row>
    <row r="5" spans="1:11" ht="16.5" thickBot="1">
      <c r="A5" s="75" t="s">
        <v>37</v>
      </c>
      <c r="B5" s="76"/>
      <c r="C5" s="39" t="e">
        <f>SUM(C2:C4)</f>
        <v>#DIV/0!</v>
      </c>
      <c r="D5" s="52" t="s">
        <v>103</v>
      </c>
      <c r="E5" s="53"/>
      <c r="F5" s="53"/>
      <c r="G5" s="53"/>
      <c r="H5" s="54"/>
      <c r="I5" s="4"/>
    </row>
    <row r="6" spans="1:11">
      <c r="A6" s="90"/>
      <c r="B6" s="87"/>
      <c r="C6" s="87"/>
      <c r="D6" s="87"/>
      <c r="E6" s="84" t="s">
        <v>55</v>
      </c>
      <c r="F6" s="93"/>
      <c r="G6" s="96" t="s">
        <v>4</v>
      </c>
      <c r="H6" s="97"/>
      <c r="I6" s="3"/>
    </row>
    <row r="7" spans="1:11">
      <c r="A7" s="91"/>
      <c r="B7" s="88"/>
      <c r="C7" s="88"/>
      <c r="D7" s="88"/>
      <c r="E7" s="85" t="s">
        <v>38</v>
      </c>
      <c r="F7" s="94"/>
      <c r="G7" s="98" t="s">
        <v>4</v>
      </c>
      <c r="H7" s="99"/>
      <c r="I7" s="3"/>
    </row>
    <row r="8" spans="1:11">
      <c r="A8" s="91"/>
      <c r="B8" s="88"/>
      <c r="C8" s="88"/>
      <c r="D8" s="88"/>
      <c r="E8" s="85" t="s">
        <v>39</v>
      </c>
      <c r="F8" s="94"/>
      <c r="G8" s="98" t="s">
        <v>4</v>
      </c>
      <c r="H8" s="99"/>
      <c r="I8" s="3"/>
    </row>
    <row r="9" spans="1:11" ht="15.75" thickBot="1">
      <c r="A9" s="92"/>
      <c r="B9" s="89"/>
      <c r="C9" s="89"/>
      <c r="D9" s="89"/>
      <c r="E9" s="86" t="s">
        <v>40</v>
      </c>
      <c r="F9" s="95"/>
      <c r="G9" s="100" t="s">
        <v>4</v>
      </c>
      <c r="H9" s="101"/>
      <c r="I9" s="3"/>
    </row>
    <row r="10" spans="1:11" s="5" customFormat="1" ht="62.25" customHeight="1">
      <c r="A10" s="32" t="s">
        <v>3</v>
      </c>
      <c r="B10" s="33" t="s">
        <v>52</v>
      </c>
      <c r="C10" s="82" t="s">
        <v>53</v>
      </c>
      <c r="D10" s="82"/>
      <c r="E10" s="34" t="s">
        <v>54</v>
      </c>
      <c r="F10" s="34" t="s">
        <v>0</v>
      </c>
      <c r="G10" s="34" t="s">
        <v>1</v>
      </c>
      <c r="H10" s="35" t="s">
        <v>2</v>
      </c>
      <c r="I10" s="17"/>
    </row>
    <row r="11" spans="1:11" ht="33.75" customHeight="1">
      <c r="A11" s="26">
        <v>1</v>
      </c>
      <c r="B11" s="79" t="s">
        <v>61</v>
      </c>
      <c r="C11" s="83" t="s">
        <v>19</v>
      </c>
      <c r="D11" s="29" t="s">
        <v>46</v>
      </c>
      <c r="E11" s="30" t="s">
        <v>16</v>
      </c>
      <c r="F11" s="42"/>
      <c r="G11" s="16" t="s">
        <v>76</v>
      </c>
      <c r="H11" s="31">
        <f t="shared" ref="H11:H13" si="0">IF(F11=1,1,0)</f>
        <v>0</v>
      </c>
      <c r="I11" s="3"/>
    </row>
    <row r="12" spans="1:11" ht="33.75" customHeight="1">
      <c r="A12" s="26">
        <v>2</v>
      </c>
      <c r="B12" s="79"/>
      <c r="C12" s="83"/>
      <c r="D12" s="6" t="s">
        <v>47</v>
      </c>
      <c r="E12" s="20" t="s">
        <v>16</v>
      </c>
      <c r="F12" s="43"/>
      <c r="G12" s="16" t="s">
        <v>77</v>
      </c>
      <c r="H12" s="22">
        <f t="shared" si="0"/>
        <v>0</v>
      </c>
      <c r="I12" s="3"/>
    </row>
    <row r="13" spans="1:11" ht="33.75" customHeight="1">
      <c r="A13" s="26">
        <v>3</v>
      </c>
      <c r="B13" s="79"/>
      <c r="C13" s="83"/>
      <c r="D13" s="6" t="s">
        <v>48</v>
      </c>
      <c r="E13" s="20" t="s">
        <v>16</v>
      </c>
      <c r="F13" s="43"/>
      <c r="G13" s="16" t="s">
        <v>77</v>
      </c>
      <c r="H13" s="22">
        <f t="shared" si="0"/>
        <v>0</v>
      </c>
      <c r="I13" s="3"/>
    </row>
    <row r="14" spans="1:11" ht="22.5" customHeight="1">
      <c r="A14" s="27">
        <v>4</v>
      </c>
      <c r="B14" s="79"/>
      <c r="C14" s="83"/>
      <c r="D14" s="6" t="s">
        <v>49</v>
      </c>
      <c r="E14" s="18" t="s">
        <v>14</v>
      </c>
      <c r="F14" s="44"/>
      <c r="G14" s="18" t="s">
        <v>78</v>
      </c>
      <c r="H14" s="22">
        <f>IF(F14=1,2,0)</f>
        <v>0</v>
      </c>
      <c r="I14" s="3"/>
    </row>
    <row r="15" spans="1:11" ht="51" customHeight="1">
      <c r="A15" s="27">
        <v>5</v>
      </c>
      <c r="B15" s="79"/>
      <c r="C15" s="80" t="s">
        <v>18</v>
      </c>
      <c r="D15" s="6" t="s">
        <v>41</v>
      </c>
      <c r="E15" s="18" t="s">
        <v>16</v>
      </c>
      <c r="F15" s="40"/>
      <c r="G15" s="18" t="s">
        <v>78</v>
      </c>
      <c r="H15" s="22">
        <f>IF(F15=1,2,0)</f>
        <v>0</v>
      </c>
      <c r="I15" s="3"/>
      <c r="J15" s="9"/>
    </row>
    <row r="16" spans="1:11" ht="54" customHeight="1">
      <c r="A16" s="27">
        <v>6</v>
      </c>
      <c r="B16" s="79"/>
      <c r="C16" s="81"/>
      <c r="D16" s="6" t="s">
        <v>56</v>
      </c>
      <c r="E16" s="18" t="s">
        <v>36</v>
      </c>
      <c r="F16" s="40"/>
      <c r="G16" s="18" t="s">
        <v>79</v>
      </c>
      <c r="H16" s="102" t="e">
        <f>F16/F6*2*2</f>
        <v>#DIV/0!</v>
      </c>
      <c r="I16" s="3"/>
    </row>
    <row r="17" spans="1:75" ht="49.5" customHeight="1">
      <c r="A17" s="45">
        <v>7</v>
      </c>
      <c r="B17" s="79"/>
      <c r="C17" s="80" t="s">
        <v>17</v>
      </c>
      <c r="D17" s="6" t="s">
        <v>20</v>
      </c>
      <c r="E17" s="18" t="s">
        <v>14</v>
      </c>
      <c r="F17" s="40"/>
      <c r="G17" s="7" t="s">
        <v>80</v>
      </c>
      <c r="H17" s="22">
        <f>IF(F17=1,1,0)+IF(F17=2,2,0)</f>
        <v>0</v>
      </c>
      <c r="I17" s="3"/>
    </row>
    <row r="18" spans="1:75" ht="39" customHeight="1">
      <c r="A18" s="27">
        <v>8</v>
      </c>
      <c r="B18" s="79"/>
      <c r="C18" s="81"/>
      <c r="D18" s="6" t="s">
        <v>64</v>
      </c>
      <c r="E18" s="18" t="s">
        <v>14</v>
      </c>
      <c r="F18" s="40"/>
      <c r="G18" s="7" t="s">
        <v>80</v>
      </c>
      <c r="H18" s="22">
        <f>IF(F18=1,1,0)+IF(F18=2,2,0)</f>
        <v>0</v>
      </c>
      <c r="I18" s="3"/>
    </row>
    <row r="19" spans="1:75" ht="41.25" customHeight="1">
      <c r="A19" s="27">
        <v>9</v>
      </c>
      <c r="B19" s="65" t="s">
        <v>60</v>
      </c>
      <c r="C19" s="65" t="s">
        <v>21</v>
      </c>
      <c r="D19" s="6" t="s">
        <v>65</v>
      </c>
      <c r="E19" s="18" t="s">
        <v>36</v>
      </c>
      <c r="F19" s="43"/>
      <c r="G19" s="18" t="s">
        <v>81</v>
      </c>
      <c r="H19" s="102" t="e">
        <f>F19/F7*1</f>
        <v>#DIV/0!</v>
      </c>
      <c r="I19" s="3"/>
    </row>
    <row r="20" spans="1:75" ht="71.25" customHeight="1">
      <c r="A20" s="27">
        <v>10</v>
      </c>
      <c r="B20" s="65"/>
      <c r="C20" s="65"/>
      <c r="D20" s="6" t="s">
        <v>22</v>
      </c>
      <c r="E20" s="18" t="s">
        <v>36</v>
      </c>
      <c r="F20" s="21">
        <f>F8+F9</f>
        <v>0</v>
      </c>
      <c r="G20" s="18" t="s">
        <v>82</v>
      </c>
      <c r="H20" s="22">
        <f>IF(F20&gt;((F20+F7)/2),2,0)+IF(F20=((F20+F7)/2),2,0)</f>
        <v>2</v>
      </c>
      <c r="I20" s="3"/>
      <c r="J20" s="9"/>
    </row>
    <row r="21" spans="1:75" ht="45">
      <c r="A21" s="27">
        <v>11</v>
      </c>
      <c r="B21" s="65"/>
      <c r="C21" s="65" t="s">
        <v>23</v>
      </c>
      <c r="D21" s="6" t="s">
        <v>66</v>
      </c>
      <c r="E21" s="18" t="s">
        <v>14</v>
      </c>
      <c r="F21" s="40"/>
      <c r="G21" s="18" t="s">
        <v>83</v>
      </c>
      <c r="H21" s="22">
        <f>IF(F21=1,1,0)</f>
        <v>0</v>
      </c>
      <c r="I21" s="3"/>
    </row>
    <row r="22" spans="1:75" ht="27" customHeight="1">
      <c r="A22" s="103">
        <v>12</v>
      </c>
      <c r="B22" s="65"/>
      <c r="C22" s="65"/>
      <c r="D22" s="6" t="s">
        <v>42</v>
      </c>
      <c r="E22" s="18" t="s">
        <v>14</v>
      </c>
      <c r="F22" s="40"/>
      <c r="G22" s="18" t="s">
        <v>84</v>
      </c>
      <c r="H22" s="22">
        <f>IF(F22=1,0.5,0)</f>
        <v>0</v>
      </c>
      <c r="I22" s="3"/>
    </row>
    <row r="23" spans="1:75" ht="42" customHeight="1">
      <c r="A23" s="104"/>
      <c r="B23" s="65"/>
      <c r="C23" s="65"/>
      <c r="D23" s="6" t="s">
        <v>43</v>
      </c>
      <c r="E23" s="18" t="s">
        <v>14</v>
      </c>
      <c r="F23" s="40"/>
      <c r="G23" s="18" t="s">
        <v>85</v>
      </c>
      <c r="H23" s="22">
        <f>IF(F23=1,0.25,0)</f>
        <v>0</v>
      </c>
      <c r="I23" s="3"/>
    </row>
    <row r="24" spans="1:75" ht="38.25" customHeight="1">
      <c r="A24" s="105"/>
      <c r="B24" s="65"/>
      <c r="C24" s="65"/>
      <c r="D24" s="6" t="s">
        <v>44</v>
      </c>
      <c r="E24" s="18" t="s">
        <v>14</v>
      </c>
      <c r="F24" s="40"/>
      <c r="G24" s="18" t="s">
        <v>85</v>
      </c>
      <c r="H24" s="22">
        <f>IF(F24=1,0.25,0)</f>
        <v>0</v>
      </c>
      <c r="I24" s="3"/>
    </row>
    <row r="25" spans="1:75" ht="45">
      <c r="A25" s="45">
        <v>13</v>
      </c>
      <c r="B25" s="65"/>
      <c r="C25" s="65"/>
      <c r="D25" s="6" t="s">
        <v>67</v>
      </c>
      <c r="E25" s="18" t="s">
        <v>14</v>
      </c>
      <c r="F25" s="40"/>
      <c r="G25" s="18" t="s">
        <v>83</v>
      </c>
      <c r="H25" s="22">
        <f>IF(F25=1,1,0)</f>
        <v>0</v>
      </c>
      <c r="I25" s="3"/>
    </row>
    <row r="26" spans="1:75" ht="42" customHeight="1">
      <c r="A26" s="27">
        <v>14</v>
      </c>
      <c r="B26" s="65"/>
      <c r="C26" s="65"/>
      <c r="D26" s="6" t="s">
        <v>68</v>
      </c>
      <c r="E26" s="18" t="s">
        <v>14</v>
      </c>
      <c r="F26" s="40"/>
      <c r="G26" s="18" t="s">
        <v>86</v>
      </c>
      <c r="H26" s="22">
        <f t="shared" ref="H26" si="1">IF(F26=1,1,0)</f>
        <v>0</v>
      </c>
      <c r="I26" s="3"/>
    </row>
    <row r="27" spans="1:75" ht="41.25" customHeight="1">
      <c r="A27" s="27">
        <v>15</v>
      </c>
      <c r="B27" s="65"/>
      <c r="C27" s="65" t="s">
        <v>24</v>
      </c>
      <c r="D27" s="6" t="s">
        <v>69</v>
      </c>
      <c r="E27" s="18" t="s">
        <v>14</v>
      </c>
      <c r="F27" s="40"/>
      <c r="G27" s="18" t="s">
        <v>86</v>
      </c>
      <c r="H27" s="22">
        <f>IF(F27=1,1,0)</f>
        <v>0</v>
      </c>
      <c r="I27" s="3"/>
    </row>
    <row r="28" spans="1:75" ht="55.5" customHeight="1">
      <c r="A28" s="27">
        <v>16</v>
      </c>
      <c r="B28" s="65"/>
      <c r="C28" s="65"/>
      <c r="D28" s="6" t="s">
        <v>70</v>
      </c>
      <c r="E28" s="18" t="s">
        <v>25</v>
      </c>
      <c r="F28" s="40"/>
      <c r="G28" s="7" t="s">
        <v>87</v>
      </c>
      <c r="H28" s="22">
        <f>IF(F28=1,2,0)</f>
        <v>0</v>
      </c>
      <c r="I28" s="17"/>
      <c r="J28" s="5"/>
      <c r="K28" s="5"/>
      <c r="L28" s="5"/>
    </row>
    <row r="29" spans="1:75" ht="131.25" customHeight="1">
      <c r="A29" s="27">
        <v>17</v>
      </c>
      <c r="B29" s="65" t="s">
        <v>27</v>
      </c>
      <c r="C29" s="19" t="s">
        <v>26</v>
      </c>
      <c r="D29" s="6" t="s">
        <v>45</v>
      </c>
      <c r="E29" s="18" t="s">
        <v>36</v>
      </c>
      <c r="F29" s="40"/>
      <c r="G29" s="18" t="s">
        <v>88</v>
      </c>
      <c r="H29" s="102" t="e">
        <f>F29/$F$6*4</f>
        <v>#DIV/0!</v>
      </c>
      <c r="I29" s="3"/>
    </row>
    <row r="30" spans="1:75">
      <c r="A30" s="64">
        <v>18</v>
      </c>
      <c r="B30" s="65"/>
      <c r="C30" s="65" t="s">
        <v>28</v>
      </c>
      <c r="D30" s="77" t="s">
        <v>15</v>
      </c>
      <c r="E30" s="77"/>
      <c r="F30" s="77"/>
      <c r="G30" s="77"/>
      <c r="H30" s="78"/>
      <c r="I30" s="8"/>
      <c r="J30" s="3"/>
    </row>
    <row r="31" spans="1:75" ht="32.25" customHeight="1">
      <c r="A31" s="64"/>
      <c r="B31" s="65"/>
      <c r="C31" s="65"/>
      <c r="D31" s="6" t="s">
        <v>29</v>
      </c>
      <c r="E31" s="18" t="s">
        <v>36</v>
      </c>
      <c r="F31" s="40"/>
      <c r="G31" s="18" t="s">
        <v>89</v>
      </c>
      <c r="H31" s="102" t="e">
        <f>F31/$F$6*0.5</f>
        <v>#DIV/0!</v>
      </c>
      <c r="I31" s="1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32.25" customHeight="1">
      <c r="A32" s="64"/>
      <c r="B32" s="65"/>
      <c r="C32" s="65"/>
      <c r="D32" s="6" t="s">
        <v>7</v>
      </c>
      <c r="E32" s="18" t="s">
        <v>36</v>
      </c>
      <c r="F32" s="40"/>
      <c r="G32" s="18" t="s">
        <v>81</v>
      </c>
      <c r="H32" s="102" t="e">
        <f>F32/$F$6*1</f>
        <v>#DIV/0!</v>
      </c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32.25" customHeight="1">
      <c r="A33" s="64"/>
      <c r="B33" s="65"/>
      <c r="C33" s="65"/>
      <c r="D33" s="6" t="s">
        <v>8</v>
      </c>
      <c r="E33" s="18" t="s">
        <v>36</v>
      </c>
      <c r="F33" s="40"/>
      <c r="G33" s="18" t="s">
        <v>90</v>
      </c>
      <c r="H33" s="102" t="e">
        <f>F33/$F$6*1.5</f>
        <v>#DIV/0!</v>
      </c>
      <c r="I33" s="10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32.25" customHeight="1">
      <c r="A34" s="64"/>
      <c r="B34" s="65"/>
      <c r="C34" s="65"/>
      <c r="D34" s="6" t="s">
        <v>71</v>
      </c>
      <c r="E34" s="18" t="s">
        <v>36</v>
      </c>
      <c r="F34" s="40"/>
      <c r="G34" s="18" t="s">
        <v>91</v>
      </c>
      <c r="H34" s="102" t="e">
        <f>F34/$F$6*2</f>
        <v>#DIV/0!</v>
      </c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32.25" customHeight="1">
      <c r="A35" s="64"/>
      <c r="B35" s="65"/>
      <c r="C35" s="65"/>
      <c r="D35" s="6" t="s">
        <v>72</v>
      </c>
      <c r="E35" s="18" t="s">
        <v>36</v>
      </c>
      <c r="F35" s="40"/>
      <c r="G35" s="18" t="s">
        <v>92</v>
      </c>
      <c r="H35" s="102" t="e">
        <f>F35/$F$6*3</f>
        <v>#DIV/0!</v>
      </c>
      <c r="I35" s="10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31.5" customHeight="1">
      <c r="A36" s="64">
        <v>19</v>
      </c>
      <c r="B36" s="65"/>
      <c r="C36" s="65" t="s">
        <v>32</v>
      </c>
      <c r="D36" s="66" t="s">
        <v>50</v>
      </c>
      <c r="E36" s="66"/>
      <c r="F36" s="66"/>
      <c r="G36" s="66"/>
      <c r="H36" s="67"/>
      <c r="I36" s="8"/>
      <c r="J36" s="3"/>
    </row>
    <row r="37" spans="1:75" ht="18.75" customHeight="1">
      <c r="A37" s="64"/>
      <c r="B37" s="65"/>
      <c r="C37" s="65"/>
      <c r="D37" s="6" t="s">
        <v>29</v>
      </c>
      <c r="E37" s="18" t="s">
        <v>25</v>
      </c>
      <c r="F37" s="40"/>
      <c r="G37" s="18" t="s">
        <v>10</v>
      </c>
      <c r="H37" s="22">
        <f>IF(F37=1,0.5,0)</f>
        <v>0</v>
      </c>
      <c r="I37" s="10"/>
      <c r="J37" s="3"/>
    </row>
    <row r="38" spans="1:75" ht="18.75" customHeight="1">
      <c r="A38" s="64"/>
      <c r="B38" s="65"/>
      <c r="C38" s="65"/>
      <c r="D38" s="6" t="s">
        <v>7</v>
      </c>
      <c r="E38" s="18" t="s">
        <v>14</v>
      </c>
      <c r="F38" s="40"/>
      <c r="G38" s="18" t="s">
        <v>11</v>
      </c>
      <c r="H38" s="22">
        <f t="shared" ref="H38" si="2">IF(F38=1,1,0)</f>
        <v>0</v>
      </c>
      <c r="I38" s="10"/>
      <c r="J38" s="3"/>
    </row>
    <row r="39" spans="1:75" ht="18.75" customHeight="1">
      <c r="A39" s="64"/>
      <c r="B39" s="65"/>
      <c r="C39" s="65"/>
      <c r="D39" s="6" t="s">
        <v>8</v>
      </c>
      <c r="E39" s="18" t="s">
        <v>14</v>
      </c>
      <c r="F39" s="40"/>
      <c r="G39" s="18" t="s">
        <v>5</v>
      </c>
      <c r="H39" s="22">
        <f>IF(F39=1,2,0)</f>
        <v>0</v>
      </c>
      <c r="I39" s="10"/>
      <c r="J39" s="3"/>
    </row>
    <row r="40" spans="1:75" ht="18.75" customHeight="1">
      <c r="A40" s="64"/>
      <c r="B40" s="65"/>
      <c r="C40" s="65"/>
      <c r="D40" s="6" t="s">
        <v>62</v>
      </c>
      <c r="E40" s="18" t="s">
        <v>14</v>
      </c>
      <c r="F40" s="40"/>
      <c r="G40" s="18" t="s">
        <v>30</v>
      </c>
      <c r="H40" s="22">
        <f>IF(F40=1,3,0)</f>
        <v>0</v>
      </c>
      <c r="I40" s="10"/>
      <c r="J40" s="3"/>
    </row>
    <row r="41" spans="1:75" ht="16.5" customHeight="1">
      <c r="A41" s="64">
        <v>20</v>
      </c>
      <c r="B41" s="65"/>
      <c r="C41" s="65"/>
      <c r="D41" s="66" t="s">
        <v>31</v>
      </c>
      <c r="E41" s="66"/>
      <c r="F41" s="66"/>
      <c r="G41" s="66"/>
      <c r="H41" s="67"/>
      <c r="I41" s="10"/>
      <c r="J41" s="3"/>
    </row>
    <row r="42" spans="1:75" ht="19.5" customHeight="1">
      <c r="A42" s="64"/>
      <c r="B42" s="65"/>
      <c r="C42" s="65"/>
      <c r="D42" s="6" t="s">
        <v>7</v>
      </c>
      <c r="E42" s="18" t="s">
        <v>6</v>
      </c>
      <c r="F42" s="40"/>
      <c r="G42" s="18" t="s">
        <v>93</v>
      </c>
      <c r="H42" s="22">
        <f>F42*0.5</f>
        <v>0</v>
      </c>
      <c r="I42" s="10"/>
      <c r="J42" s="3"/>
    </row>
    <row r="43" spans="1:75" ht="19.5" customHeight="1">
      <c r="A43" s="64"/>
      <c r="B43" s="65"/>
      <c r="C43" s="65"/>
      <c r="D43" s="6" t="s">
        <v>8</v>
      </c>
      <c r="E43" s="18" t="s">
        <v>6</v>
      </c>
      <c r="F43" s="40"/>
      <c r="G43" s="18" t="s">
        <v>94</v>
      </c>
      <c r="H43" s="22">
        <f>F43*1</f>
        <v>0</v>
      </c>
      <c r="I43" s="10"/>
      <c r="J43" s="3"/>
    </row>
    <row r="44" spans="1:75" ht="37.5" customHeight="1">
      <c r="A44" s="64"/>
      <c r="B44" s="65"/>
      <c r="C44" s="65"/>
      <c r="D44" s="6" t="s">
        <v>73</v>
      </c>
      <c r="E44" s="18" t="s">
        <v>6</v>
      </c>
      <c r="F44" s="40"/>
      <c r="G44" s="18" t="s">
        <v>95</v>
      </c>
      <c r="H44" s="22">
        <f>F44*2</f>
        <v>0</v>
      </c>
      <c r="I44" s="10"/>
      <c r="J44" s="3"/>
    </row>
    <row r="45" spans="1:75" ht="19.5" customHeight="1">
      <c r="A45" s="64"/>
      <c r="B45" s="65"/>
      <c r="C45" s="65"/>
      <c r="D45" s="6" t="s">
        <v>62</v>
      </c>
      <c r="E45" s="18" t="s">
        <v>6</v>
      </c>
      <c r="F45" s="40"/>
      <c r="G45" s="18" t="s">
        <v>96</v>
      </c>
      <c r="H45" s="22">
        <f>F45*3</f>
        <v>0</v>
      </c>
      <c r="I45" s="10"/>
      <c r="J45" s="3"/>
    </row>
    <row r="46" spans="1:75" ht="45">
      <c r="A46" s="27">
        <v>21</v>
      </c>
      <c r="B46" s="65"/>
      <c r="C46" s="65"/>
      <c r="D46" s="11" t="s">
        <v>51</v>
      </c>
      <c r="E46" s="18" t="s">
        <v>9</v>
      </c>
      <c r="F46" s="40"/>
      <c r="G46" s="18" t="s">
        <v>101</v>
      </c>
      <c r="H46" s="22">
        <f>ROUND(F46*2/100,1)</f>
        <v>0</v>
      </c>
      <c r="I46" s="10"/>
      <c r="J46" s="3"/>
    </row>
    <row r="47" spans="1:75" ht="44.25">
      <c r="A47" s="27">
        <v>22</v>
      </c>
      <c r="B47" s="65"/>
      <c r="C47" s="65"/>
      <c r="D47" s="11" t="s">
        <v>33</v>
      </c>
      <c r="E47" s="18" t="s">
        <v>34</v>
      </c>
      <c r="F47" s="40"/>
      <c r="G47" s="18" t="s">
        <v>97</v>
      </c>
      <c r="H47" s="22">
        <f>F47*1.5</f>
        <v>0</v>
      </c>
      <c r="I47" s="10"/>
      <c r="J47" s="3"/>
    </row>
    <row r="48" spans="1:75" ht="30">
      <c r="A48" s="45">
        <v>23</v>
      </c>
      <c r="B48" s="65"/>
      <c r="C48" s="65"/>
      <c r="D48" s="11" t="s">
        <v>74</v>
      </c>
      <c r="E48" s="18" t="s">
        <v>13</v>
      </c>
      <c r="F48" s="40"/>
      <c r="G48" s="18" t="s">
        <v>98</v>
      </c>
      <c r="H48" s="22">
        <f>F48*0.5</f>
        <v>0</v>
      </c>
      <c r="I48" s="10"/>
      <c r="J48" s="3"/>
    </row>
    <row r="49" spans="1:10" ht="30">
      <c r="A49" s="27">
        <v>24</v>
      </c>
      <c r="B49" s="65"/>
      <c r="C49" s="65"/>
      <c r="D49" s="11" t="s">
        <v>75</v>
      </c>
      <c r="E49" s="18" t="s">
        <v>13</v>
      </c>
      <c r="F49" s="40"/>
      <c r="G49" s="18" t="s">
        <v>99</v>
      </c>
      <c r="H49" s="22">
        <f>F49*2</f>
        <v>0</v>
      </c>
      <c r="I49" s="10"/>
      <c r="J49" s="3"/>
    </row>
    <row r="50" spans="1:10" ht="39.75" customHeight="1" thickBot="1">
      <c r="A50" s="28">
        <v>25</v>
      </c>
      <c r="B50" s="68"/>
      <c r="C50" s="68"/>
      <c r="D50" s="23" t="s">
        <v>35</v>
      </c>
      <c r="E50" s="24" t="s">
        <v>14</v>
      </c>
      <c r="F50" s="41"/>
      <c r="G50" s="24" t="s">
        <v>100</v>
      </c>
      <c r="H50" s="25">
        <f>F50*3</f>
        <v>0</v>
      </c>
      <c r="I50" s="10"/>
      <c r="J50" s="3"/>
    </row>
    <row r="51" spans="1:10" ht="18" customHeight="1">
      <c r="A51" s="8"/>
      <c r="B51" s="12"/>
      <c r="C51" s="13"/>
      <c r="D51" s="14"/>
      <c r="E51" s="15"/>
      <c r="F51" s="15"/>
      <c r="G51" s="15"/>
      <c r="H51" s="15"/>
    </row>
    <row r="52" spans="1:10">
      <c r="A52" s="15"/>
      <c r="B52" s="15"/>
      <c r="C52" s="15"/>
      <c r="D52" s="15"/>
      <c r="E52" s="15"/>
      <c r="F52" s="15"/>
      <c r="G52" s="15"/>
      <c r="H52" s="15"/>
    </row>
    <row r="53" spans="1:10">
      <c r="A53" s="15"/>
      <c r="B53" s="15"/>
      <c r="C53" s="15"/>
      <c r="D53" s="15"/>
      <c r="E53" s="15"/>
      <c r="F53" s="15"/>
      <c r="G53" s="15"/>
      <c r="H53" s="15"/>
    </row>
    <row r="54" spans="1:10">
      <c r="A54" s="15"/>
      <c r="B54" s="15"/>
      <c r="C54" s="15"/>
      <c r="D54" s="15"/>
      <c r="E54" s="15"/>
      <c r="F54" s="15"/>
      <c r="G54" s="15"/>
      <c r="H54" s="15"/>
    </row>
    <row r="55" spans="1:10">
      <c r="A55" s="15"/>
      <c r="B55" s="15"/>
      <c r="C55" s="15"/>
      <c r="D55" s="15"/>
      <c r="E55" s="15"/>
      <c r="F55" s="15"/>
      <c r="G55" s="15"/>
      <c r="H55" s="15"/>
    </row>
    <row r="56" spans="1:10">
      <c r="A56" s="15"/>
      <c r="B56" s="15"/>
      <c r="C56" s="15"/>
      <c r="D56" s="15"/>
      <c r="E56" s="15"/>
      <c r="F56" s="15"/>
      <c r="G56" s="15"/>
      <c r="H56" s="15"/>
    </row>
    <row r="57" spans="1:10">
      <c r="A57" s="15"/>
      <c r="B57" s="15"/>
      <c r="C57" s="15"/>
      <c r="D57" s="15"/>
      <c r="E57" s="15"/>
      <c r="F57" s="15"/>
      <c r="G57" s="15"/>
      <c r="H57" s="15"/>
    </row>
    <row r="58" spans="1:10">
      <c r="A58" s="15"/>
      <c r="B58" s="15"/>
      <c r="C58" s="15"/>
      <c r="D58" s="15"/>
      <c r="E58" s="15"/>
      <c r="F58" s="15"/>
      <c r="G58" s="15"/>
      <c r="H58" s="15"/>
    </row>
    <row r="59" spans="1:10">
      <c r="A59" s="15"/>
      <c r="B59" s="15"/>
      <c r="C59" s="15"/>
      <c r="D59" s="15"/>
      <c r="E59" s="15"/>
      <c r="F59" s="15"/>
      <c r="G59" s="15"/>
      <c r="H59" s="15"/>
    </row>
    <row r="60" spans="1:10">
      <c r="A60" s="15"/>
      <c r="B60" s="15"/>
      <c r="C60" s="15"/>
      <c r="D60" s="15"/>
      <c r="E60" s="15"/>
      <c r="F60" s="15"/>
      <c r="G60" s="15"/>
      <c r="H60" s="15"/>
    </row>
    <row r="61" spans="1:10">
      <c r="A61" s="15"/>
      <c r="B61" s="15"/>
      <c r="C61" s="15"/>
    </row>
    <row r="62" spans="1:10">
      <c r="A62" s="15"/>
      <c r="B62" s="15"/>
      <c r="C62" s="15"/>
    </row>
    <row r="63" spans="1:10">
      <c r="A63" s="15"/>
      <c r="B63" s="15"/>
      <c r="C63" s="15"/>
    </row>
    <row r="64" spans="1:10">
      <c r="A64" s="15"/>
      <c r="B64" s="15"/>
      <c r="C64" s="15"/>
    </row>
    <row r="65" spans="1:3">
      <c r="A65" s="15"/>
      <c r="B65" s="15"/>
      <c r="C65" s="15"/>
    </row>
    <row r="66" spans="1:3">
      <c r="A66" s="15"/>
      <c r="B66" s="15"/>
      <c r="C66" s="15"/>
    </row>
    <row r="67" spans="1:3">
      <c r="A67" s="15"/>
      <c r="B67" s="15"/>
      <c r="C67" s="15"/>
    </row>
    <row r="68" spans="1:3">
      <c r="A68" s="15"/>
      <c r="B68" s="15"/>
      <c r="C68" s="15"/>
    </row>
    <row r="69" spans="1:3">
      <c r="A69" s="15"/>
      <c r="B69" s="15"/>
      <c r="C69" s="15"/>
    </row>
    <row r="70" spans="1:3">
      <c r="A70" s="15"/>
      <c r="B70" s="15"/>
    </row>
  </sheetData>
  <sheetProtection password="CF7A" sheet="1" objects="1" scenarios="1" selectLockedCells="1"/>
  <mergeCells count="27">
    <mergeCell ref="C17:C18"/>
    <mergeCell ref="A22:A24"/>
    <mergeCell ref="D36:H36"/>
    <mergeCell ref="C36:C50"/>
    <mergeCell ref="A1:C1"/>
    <mergeCell ref="D4:H4"/>
    <mergeCell ref="A5:B5"/>
    <mergeCell ref="D30:H30"/>
    <mergeCell ref="C21:C26"/>
    <mergeCell ref="B11:B18"/>
    <mergeCell ref="C15:C16"/>
    <mergeCell ref="C10:D10"/>
    <mergeCell ref="C11:C14"/>
    <mergeCell ref="A30:A35"/>
    <mergeCell ref="C30:C35"/>
    <mergeCell ref="B29:B50"/>
    <mergeCell ref="D41:H41"/>
    <mergeCell ref="A36:A40"/>
    <mergeCell ref="C27:C28"/>
    <mergeCell ref="B19:B28"/>
    <mergeCell ref="C19:C20"/>
    <mergeCell ref="A41:A45"/>
    <mergeCell ref="A2:B2"/>
    <mergeCell ref="A3:B3"/>
    <mergeCell ref="A4:B4"/>
    <mergeCell ref="D5:H5"/>
    <mergeCell ref="D1:H3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8" max="16383" man="1"/>
  </rowBreaks>
  <cellWatches>
    <cellWatch r="F1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 учебный год</vt:lpstr>
    </vt:vector>
  </TitlesOfParts>
  <Company>РЦРО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mackevich</dc:creator>
  <cp:lastModifiedBy>Юра</cp:lastModifiedBy>
  <cp:lastPrinted>2017-05-10T01:04:14Z</cp:lastPrinted>
  <dcterms:created xsi:type="dcterms:W3CDTF">2009-05-13T02:23:13Z</dcterms:created>
  <dcterms:modified xsi:type="dcterms:W3CDTF">2021-05-29T12:05:03Z</dcterms:modified>
</cp:coreProperties>
</file>